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Yanik Maheu\Desktop\"/>
    </mc:Choice>
  </mc:AlternateContent>
  <xr:revisionPtr revIDLastSave="0" documentId="13_ncr:1_{C07C9851-610D-4392-866C-90EA7D6110A8}" xr6:coauthVersionLast="45" xr6:coauthVersionMax="45" xr10:uidLastSave="{00000000-0000-0000-0000-000000000000}"/>
  <workbookProtection workbookAlgorithmName="SHA-512" workbookHashValue="ZBIT5/xFMOq5OwavudXm6/FkVV4RHf280gT8xDTeMVm8Kt0Ml7niOUUKdrDNYOFXozrvia5UTigrPttFTDN7Lg==" workbookSaltValue="PIz51IS8YaFFFZXmRvCsfg==" workbookSpinCount="100000" lockStructure="1"/>
  <bookViews>
    <workbookView xWindow="20370" yWindow="-120" windowWidth="29040" windowHeight="15990" xr2:uid="{780807A1-D065-408E-A4C2-8D99C494ADD4}"/>
  </bookViews>
  <sheets>
    <sheet name="Critères de recherche" sheetId="7" r:id="rId1"/>
    <sheet name="Impact intégration du boni" sheetId="8" r:id="rId2"/>
    <sheet name="EntenteJuil2019 (avec boni)" sheetId="2" state="hidden" r:id="rId3"/>
    <sheet name="Scénario hypothétique 2%" sheetId="5" state="hidden" r:id="rId4"/>
    <sheet name="Listes déroulantes" sheetId="1" state="hidden" r:id="rId5"/>
    <sheet name="Statut d'emploi" sheetId="4" state="hidden" r:id="rId6"/>
  </sheets>
  <definedNames>
    <definedName name="_xlnm._FilterDatabase" localSheetId="2" hidden="1">'EntenteJuil2019 (avec boni)'!$E$10:$CL$114</definedName>
    <definedName name="_xlnm._FilterDatabase" localSheetId="3" hidden="1">'Scénario hypothétique 2%'!$E$9:$R$113</definedName>
    <definedName name="Age">'Listes déroulantes'!$B$2:$B$60</definedName>
    <definedName name="AgeDécès">'Listes déroulantes'!$Q$2:$Q$43</definedName>
    <definedName name="AgentDeBureauCL1">'Listes déroulantes'!$D$2:$D$9</definedName>
    <definedName name="AgentDeBureauCP">'Listes déroulantes'!$E$2:$E$7</definedName>
    <definedName name="AgentDeRecouvrement">'Listes déroulantes'!$G$2:$G$10</definedName>
    <definedName name="AnneeRetraite">'Listes déroulantes'!$C$2:$C$42</definedName>
    <definedName name="AnnéeService">'Listes déroulantes'!$R$2:$R$42</definedName>
    <definedName name="Catégorie3TOUS">'Listes déroulantes'!$P$2:$P$20</definedName>
    <definedName name="ClauseRemorque">'Listes déroulantes'!$T$2:$T$33</definedName>
    <definedName name="GraphisteCP">'Listes déroulantes'!$L$2:$L$5</definedName>
    <definedName name="RetraitBoni">'Listes déroulantes'!$S$2:$S$42</definedName>
    <definedName name="SecrétaireCL1">'Listes déroulantes'!$F$2:$F$5</definedName>
    <definedName name="TechnicienCP">'Listes déroulantes'!$M$2:$M$5</definedName>
    <definedName name="TechnicienCPÉquité">'Listes déroulantes'!$N$2:$N$5</definedName>
    <definedName name="TechnicienInformatiqueCL1">'Listes déroulantes'!$I$2:$I$14</definedName>
    <definedName name="TechnicienInformatiqueCP">'Listes déroulantes'!$K$2:$K$9</definedName>
    <definedName name="TechnicienLaboratoireCL1">'Listes déroulantes'!$J$2:$J$14</definedName>
    <definedName name="TechnicienLaboratoireCLP">'Listes déroulantes'!$O$2:$O$4</definedName>
    <definedName name="TechnicienTOUS">'Listes déroulantes'!$H$2:$H$14</definedName>
    <definedName name="TitreDemploi">'Listes déroulantes'!$A$2:$A$15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26" i="8" l="1"/>
  <c r="C27" i="8" s="1"/>
  <c r="G26" i="8"/>
  <c r="F26" i="8"/>
  <c r="E26" i="8"/>
  <c r="E27" i="8" s="1"/>
  <c r="D26" i="8"/>
  <c r="G27" i="8"/>
  <c r="CM114" i="2"/>
  <c r="CM113" i="2"/>
  <c r="CM112" i="2"/>
  <c r="CM111" i="2"/>
  <c r="CM110" i="2"/>
  <c r="CM109" i="2"/>
  <c r="CM108" i="2"/>
  <c r="CM107" i="2"/>
  <c r="CM106" i="2"/>
  <c r="CM105" i="2"/>
  <c r="CM104" i="2"/>
  <c r="CM103" i="2"/>
  <c r="CM102" i="2"/>
  <c r="CM101" i="2"/>
  <c r="CM100" i="2"/>
  <c r="CM99" i="2"/>
  <c r="CM98" i="2"/>
  <c r="CM97" i="2"/>
  <c r="CM96" i="2"/>
  <c r="CM95" i="2"/>
  <c r="CM94" i="2"/>
  <c r="CM93" i="2"/>
  <c r="CM92" i="2"/>
  <c r="CM91" i="2"/>
  <c r="CM90" i="2"/>
  <c r="CM89" i="2"/>
  <c r="CM88" i="2"/>
  <c r="CM87" i="2"/>
  <c r="CM86" i="2"/>
  <c r="CM85" i="2"/>
  <c r="CM84" i="2"/>
  <c r="CM83" i="2"/>
  <c r="CM82" i="2"/>
  <c r="CM81" i="2"/>
  <c r="CM80" i="2"/>
  <c r="CM79" i="2"/>
  <c r="CM78" i="2"/>
  <c r="CM77" i="2"/>
  <c r="CM76" i="2"/>
  <c r="CM75" i="2"/>
  <c r="CM74" i="2"/>
  <c r="CM73" i="2"/>
  <c r="CM72" i="2"/>
  <c r="CM71" i="2"/>
  <c r="CM70" i="2"/>
  <c r="CM69" i="2"/>
  <c r="CM68" i="2"/>
  <c r="CM67" i="2"/>
  <c r="CM66" i="2"/>
  <c r="CM65" i="2"/>
  <c r="CM64" i="2"/>
  <c r="CM63" i="2"/>
  <c r="CM62" i="2"/>
  <c r="CM61" i="2"/>
  <c r="CM60" i="2"/>
  <c r="CM59" i="2"/>
  <c r="CM58" i="2"/>
  <c r="CM57" i="2"/>
  <c r="CM56" i="2"/>
  <c r="CM55" i="2"/>
  <c r="CM54" i="2"/>
  <c r="CM53" i="2"/>
  <c r="CM52" i="2"/>
  <c r="CM51" i="2"/>
  <c r="CM50" i="2"/>
  <c r="CM49" i="2"/>
  <c r="CM48" i="2"/>
  <c r="CM47" i="2"/>
  <c r="CM46" i="2"/>
  <c r="CM45" i="2"/>
  <c r="CM44" i="2"/>
  <c r="CM43" i="2"/>
  <c r="CM42" i="2"/>
  <c r="CM41" i="2"/>
  <c r="CM40" i="2"/>
  <c r="CM39" i="2"/>
  <c r="CM38" i="2"/>
  <c r="CM37" i="2"/>
  <c r="CM36" i="2"/>
  <c r="CM35" i="2"/>
  <c r="CM34" i="2"/>
  <c r="CM33" i="2"/>
  <c r="CM32" i="2"/>
  <c r="CM31" i="2"/>
  <c r="CM30" i="2"/>
  <c r="CM29" i="2"/>
  <c r="CM28" i="2"/>
  <c r="CM27" i="2"/>
  <c r="CM26" i="2"/>
  <c r="CM25" i="2"/>
  <c r="CM24" i="2"/>
  <c r="CM23" i="2"/>
  <c r="CM22" i="2"/>
  <c r="CM21" i="2"/>
  <c r="CM20" i="2"/>
  <c r="CM19" i="2"/>
  <c r="CM18" i="2"/>
  <c r="CM17" i="2"/>
  <c r="CM16" i="2"/>
  <c r="CM15" i="2"/>
  <c r="CM14" i="2"/>
  <c r="CM13" i="2"/>
  <c r="CM12" i="2"/>
  <c r="CM11" i="2"/>
  <c r="CM5" i="2"/>
  <c r="P5" i="2"/>
  <c r="G6" i="4"/>
  <c r="G7" i="4"/>
  <c r="G8" i="4"/>
  <c r="G9" i="4"/>
  <c r="G10" i="4"/>
  <c r="G11" i="4"/>
  <c r="G12" i="4"/>
  <c r="G13" i="4"/>
  <c r="G14" i="4"/>
  <c r="G15" i="4"/>
  <c r="G16" i="4"/>
  <c r="G17" i="4"/>
  <c r="G18" i="4"/>
  <c r="G19" i="4"/>
  <c r="G20" i="4"/>
  <c r="G21" i="4"/>
  <c r="G22" i="4"/>
  <c r="G23" i="4"/>
  <c r="G24" i="4"/>
  <c r="G25" i="4"/>
  <c r="G26" i="4"/>
  <c r="G27" i="4"/>
  <c r="G28" i="4"/>
  <c r="G29" i="4"/>
  <c r="G30" i="4"/>
  <c r="G31" i="4"/>
  <c r="G32" i="4"/>
  <c r="G33" i="4"/>
  <c r="G34" i="4"/>
  <c r="G35" i="4"/>
  <c r="G36" i="4"/>
  <c r="G37" i="4"/>
  <c r="G38" i="4"/>
  <c r="G39" i="4"/>
  <c r="G40" i="4"/>
  <c r="G41" i="4"/>
  <c r="G42" i="4"/>
  <c r="G43" i="4"/>
  <c r="G44" i="4"/>
  <c r="G45" i="4"/>
  <c r="G46" i="4"/>
  <c r="G47" i="4"/>
  <c r="G48" i="4"/>
  <c r="G49" i="4"/>
  <c r="G50" i="4"/>
  <c r="G51" i="4"/>
  <c r="G52" i="4"/>
  <c r="G53" i="4"/>
  <c r="G54" i="4"/>
  <c r="G55" i="4"/>
  <c r="G56" i="4"/>
  <c r="G57" i="4"/>
  <c r="G58" i="4"/>
  <c r="G59" i="4"/>
  <c r="G60" i="4"/>
  <c r="G61" i="4"/>
  <c r="G62" i="4"/>
  <c r="G63" i="4"/>
  <c r="G64" i="4"/>
  <c r="G65" i="4"/>
  <c r="G66" i="4"/>
  <c r="G67" i="4"/>
  <c r="G68" i="4"/>
  <c r="G69" i="4"/>
  <c r="G70" i="4"/>
  <c r="G71" i="4"/>
  <c r="G72" i="4"/>
  <c r="G73" i="4"/>
  <c r="G74" i="4"/>
  <c r="G75" i="4"/>
  <c r="G76" i="4"/>
  <c r="G77" i="4"/>
  <c r="G78" i="4"/>
  <c r="G79" i="4"/>
  <c r="G80" i="4"/>
  <c r="G81" i="4"/>
  <c r="G82" i="4"/>
  <c r="G83" i="4"/>
  <c r="G84" i="4"/>
  <c r="G85" i="4"/>
  <c r="G86" i="4"/>
  <c r="G87" i="4"/>
  <c r="H5" i="4"/>
  <c r="I5" i="4" s="1"/>
  <c r="H6" i="4" s="1"/>
  <c r="H7" i="4" s="1"/>
  <c r="H8" i="4" s="1"/>
  <c r="H9" i="4" s="1"/>
  <c r="H10" i="4" s="1"/>
  <c r="H11" i="4" s="1"/>
  <c r="H12" i="4" s="1"/>
  <c r="H13" i="4" s="1"/>
  <c r="H14" i="4" s="1"/>
  <c r="H15" i="4" s="1"/>
  <c r="H16" i="4" s="1"/>
  <c r="H17" i="4" s="1"/>
  <c r="H18" i="4" s="1"/>
  <c r="H19" i="4" s="1"/>
  <c r="H20" i="4" s="1"/>
  <c r="H21" i="4" s="1"/>
  <c r="H22" i="4" s="1"/>
  <c r="H23" i="4" s="1"/>
  <c r="H24" i="4" s="1"/>
  <c r="H25" i="4" s="1"/>
  <c r="H26" i="4" s="1"/>
  <c r="H27" i="4" s="1"/>
  <c r="H28" i="4" s="1"/>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G5" i="4"/>
  <c r="C5" i="4"/>
  <c r="K58" i="8"/>
  <c r="J58" i="8"/>
  <c r="G48" i="8"/>
  <c r="F48" i="8"/>
  <c r="E48" i="8"/>
  <c r="D48" i="8"/>
  <c r="C48" i="8"/>
  <c r="G46" i="8"/>
  <c r="G47" i="8" s="1"/>
  <c r="F46" i="8"/>
  <c r="F47" i="8" s="1"/>
  <c r="E46" i="8"/>
  <c r="D46" i="8"/>
  <c r="C46" i="8"/>
  <c r="C47" i="8" s="1"/>
  <c r="G28" i="8"/>
  <c r="F28" i="8"/>
  <c r="E28" i="8"/>
  <c r="D28" i="8"/>
  <c r="C28" i="8"/>
  <c r="F27" i="8"/>
  <c r="D27" i="8"/>
  <c r="I11" i="7"/>
  <c r="I12" i="7" s="1"/>
  <c r="D5" i="4" l="1"/>
  <c r="F5" i="4" s="1"/>
  <c r="C68" i="8"/>
  <c r="C69" i="8" s="1"/>
  <c r="R57" i="8"/>
  <c r="D68" i="8"/>
  <c r="D69" i="8" s="1"/>
  <c r="L58" i="8"/>
  <c r="C49" i="8"/>
  <c r="E29" i="8"/>
  <c r="C29" i="8"/>
  <c r="G29" i="8"/>
  <c r="F29" i="8"/>
  <c r="E47" i="8"/>
  <c r="E49" i="8" s="1"/>
  <c r="D29" i="8"/>
  <c r="F49" i="8"/>
  <c r="G49" i="8"/>
  <c r="D47" i="8"/>
  <c r="D49" i="8" s="1"/>
  <c r="S57" i="8"/>
  <c r="CN12" i="2" l="1"/>
  <c r="CO12" i="2" s="1"/>
  <c r="CP12" i="2" s="1"/>
  <c r="T12" i="2" s="1"/>
  <c r="CN13" i="2"/>
  <c r="CO13" i="2" s="1"/>
  <c r="CP13" i="2" s="1"/>
  <c r="T13" i="2" s="1"/>
  <c r="CN14" i="2"/>
  <c r="CO14" i="2" s="1"/>
  <c r="CP14" i="2" s="1"/>
  <c r="T14" i="2" s="1"/>
  <c r="CN15" i="2"/>
  <c r="CO15" i="2" s="1"/>
  <c r="CP15" i="2" s="1"/>
  <c r="T15" i="2" s="1"/>
  <c r="CN16" i="2"/>
  <c r="CO16" i="2" s="1"/>
  <c r="CP16" i="2" s="1"/>
  <c r="T16" i="2" s="1"/>
  <c r="CN17" i="2"/>
  <c r="CO17" i="2" s="1"/>
  <c r="CP17" i="2" s="1"/>
  <c r="T17" i="2" s="1"/>
  <c r="CN18" i="2"/>
  <c r="CO18" i="2" s="1"/>
  <c r="CP18" i="2" s="1"/>
  <c r="T18" i="2" s="1"/>
  <c r="CN19" i="2"/>
  <c r="CO19" i="2" s="1"/>
  <c r="CP19" i="2" s="1"/>
  <c r="T19" i="2" s="1"/>
  <c r="CN20" i="2"/>
  <c r="CO20" i="2" s="1"/>
  <c r="CP20" i="2" s="1"/>
  <c r="T20" i="2" s="1"/>
  <c r="CN21" i="2"/>
  <c r="CO21" i="2" s="1"/>
  <c r="CP21" i="2" s="1"/>
  <c r="T21" i="2" s="1"/>
  <c r="CN22" i="2"/>
  <c r="CO22" i="2" s="1"/>
  <c r="CP22" i="2" s="1"/>
  <c r="T22" i="2" s="1"/>
  <c r="CN23" i="2"/>
  <c r="CO23" i="2" s="1"/>
  <c r="CP23" i="2" s="1"/>
  <c r="CN24" i="2"/>
  <c r="CO24" i="2" s="1"/>
  <c r="CP24" i="2" s="1"/>
  <c r="T24" i="2" s="1"/>
  <c r="CN25" i="2"/>
  <c r="CO25" i="2" s="1"/>
  <c r="CP25" i="2" s="1"/>
  <c r="T25" i="2" s="1"/>
  <c r="CN26" i="2"/>
  <c r="CO26" i="2" s="1"/>
  <c r="CP26" i="2" s="1"/>
  <c r="T26" i="2" s="1"/>
  <c r="CN27" i="2"/>
  <c r="CO27" i="2" s="1"/>
  <c r="CP27" i="2" s="1"/>
  <c r="CN28" i="2"/>
  <c r="CO28" i="2" s="1"/>
  <c r="CP28" i="2" s="1"/>
  <c r="T28" i="2" s="1"/>
  <c r="CN29" i="2"/>
  <c r="CO29" i="2" s="1"/>
  <c r="CP29" i="2" s="1"/>
  <c r="T29" i="2" s="1"/>
  <c r="CN30" i="2"/>
  <c r="CO30" i="2" s="1"/>
  <c r="CP30" i="2" s="1"/>
  <c r="T30" i="2" s="1"/>
  <c r="CN31" i="2"/>
  <c r="CO31" i="2" s="1"/>
  <c r="CP31" i="2" s="1"/>
  <c r="T31" i="2" s="1"/>
  <c r="CN32" i="2"/>
  <c r="CO32" i="2" s="1"/>
  <c r="CP32" i="2" s="1"/>
  <c r="T32" i="2" s="1"/>
  <c r="CN33" i="2"/>
  <c r="CO33" i="2" s="1"/>
  <c r="CP33" i="2" s="1"/>
  <c r="T33" i="2" s="1"/>
  <c r="CN34" i="2"/>
  <c r="CO34" i="2" s="1"/>
  <c r="CP34" i="2" s="1"/>
  <c r="T34" i="2" s="1"/>
  <c r="CN35" i="2"/>
  <c r="CO35" i="2" s="1"/>
  <c r="CP35" i="2" s="1"/>
  <c r="T35" i="2" s="1"/>
  <c r="CN36" i="2"/>
  <c r="CO36" i="2" s="1"/>
  <c r="CP36" i="2" s="1"/>
  <c r="T36" i="2" s="1"/>
  <c r="CN37" i="2"/>
  <c r="CO37" i="2" s="1"/>
  <c r="CP37" i="2" s="1"/>
  <c r="T37" i="2" s="1"/>
  <c r="CN38" i="2"/>
  <c r="CO38" i="2" s="1"/>
  <c r="CP38" i="2" s="1"/>
  <c r="T38" i="2" s="1"/>
  <c r="CN39" i="2"/>
  <c r="CO39" i="2" s="1"/>
  <c r="CP39" i="2" s="1"/>
  <c r="T39" i="2" s="1"/>
  <c r="CN40" i="2"/>
  <c r="CO40" i="2" s="1"/>
  <c r="CP40" i="2" s="1"/>
  <c r="T40" i="2" s="1"/>
  <c r="CN41" i="2"/>
  <c r="CO41" i="2" s="1"/>
  <c r="CP41" i="2" s="1"/>
  <c r="T41" i="2" s="1"/>
  <c r="CN42" i="2"/>
  <c r="CO42" i="2" s="1"/>
  <c r="CP42" i="2" s="1"/>
  <c r="T42" i="2" s="1"/>
  <c r="CN43" i="2"/>
  <c r="CO43" i="2" s="1"/>
  <c r="CP43" i="2" s="1"/>
  <c r="T43" i="2" s="1"/>
  <c r="CN44" i="2"/>
  <c r="CO44" i="2" s="1"/>
  <c r="CP44" i="2" s="1"/>
  <c r="T44" i="2" s="1"/>
  <c r="CN45" i="2"/>
  <c r="CO45" i="2" s="1"/>
  <c r="CP45" i="2" s="1"/>
  <c r="T45" i="2" s="1"/>
  <c r="CN46" i="2"/>
  <c r="CO46" i="2" s="1"/>
  <c r="CP46" i="2" s="1"/>
  <c r="T46" i="2" s="1"/>
  <c r="CN47" i="2"/>
  <c r="CO47" i="2" s="1"/>
  <c r="CP47" i="2" s="1"/>
  <c r="T47" i="2" s="1"/>
  <c r="CN48" i="2"/>
  <c r="CO48" i="2" s="1"/>
  <c r="CP48" i="2" s="1"/>
  <c r="T48" i="2" s="1"/>
  <c r="CN49" i="2"/>
  <c r="CO49" i="2" s="1"/>
  <c r="CP49" i="2" s="1"/>
  <c r="T49" i="2" s="1"/>
  <c r="CN50" i="2"/>
  <c r="CO50" i="2" s="1"/>
  <c r="CP50" i="2" s="1"/>
  <c r="T50" i="2" s="1"/>
  <c r="CN51" i="2"/>
  <c r="CO51" i="2" s="1"/>
  <c r="CP51" i="2" s="1"/>
  <c r="T51" i="2" s="1"/>
  <c r="CN52" i="2"/>
  <c r="CO52" i="2" s="1"/>
  <c r="CP52" i="2" s="1"/>
  <c r="T52" i="2" s="1"/>
  <c r="CN53" i="2"/>
  <c r="CO53" i="2" s="1"/>
  <c r="CP53" i="2" s="1"/>
  <c r="T53" i="2" s="1"/>
  <c r="CN54" i="2"/>
  <c r="CO54" i="2" s="1"/>
  <c r="CP54" i="2" s="1"/>
  <c r="T54" i="2" s="1"/>
  <c r="CN55" i="2"/>
  <c r="CO55" i="2" s="1"/>
  <c r="CP55" i="2" s="1"/>
  <c r="T55" i="2" s="1"/>
  <c r="CN56" i="2"/>
  <c r="CO56" i="2" s="1"/>
  <c r="CP56" i="2" s="1"/>
  <c r="T56" i="2" s="1"/>
  <c r="CN57" i="2"/>
  <c r="CO57" i="2" s="1"/>
  <c r="CP57" i="2" s="1"/>
  <c r="T57" i="2" s="1"/>
  <c r="CN58" i="2"/>
  <c r="CO58" i="2" s="1"/>
  <c r="CP58" i="2" s="1"/>
  <c r="T58" i="2" s="1"/>
  <c r="CN59" i="2"/>
  <c r="CO59" i="2" s="1"/>
  <c r="CP59" i="2" s="1"/>
  <c r="T59" i="2" s="1"/>
  <c r="CN60" i="2"/>
  <c r="CO60" i="2" s="1"/>
  <c r="CP60" i="2" s="1"/>
  <c r="T60" i="2" s="1"/>
  <c r="CN61" i="2"/>
  <c r="CO61" i="2" s="1"/>
  <c r="CP61" i="2" s="1"/>
  <c r="T61" i="2" s="1"/>
  <c r="CN62" i="2"/>
  <c r="CO62" i="2" s="1"/>
  <c r="CP62" i="2" s="1"/>
  <c r="T62" i="2" s="1"/>
  <c r="CN63" i="2"/>
  <c r="CO63" i="2" s="1"/>
  <c r="CP63" i="2" s="1"/>
  <c r="T63" i="2" s="1"/>
  <c r="CN64" i="2"/>
  <c r="CO64" i="2" s="1"/>
  <c r="CP64" i="2" s="1"/>
  <c r="T64" i="2" s="1"/>
  <c r="CN65" i="2"/>
  <c r="CO65" i="2" s="1"/>
  <c r="CP65" i="2" s="1"/>
  <c r="T65" i="2" s="1"/>
  <c r="CN66" i="2"/>
  <c r="CO66" i="2" s="1"/>
  <c r="CP66" i="2" s="1"/>
  <c r="T66" i="2" s="1"/>
  <c r="CN67" i="2"/>
  <c r="CO67" i="2" s="1"/>
  <c r="CP67" i="2" s="1"/>
  <c r="T67" i="2" s="1"/>
  <c r="CN68" i="2"/>
  <c r="CO68" i="2" s="1"/>
  <c r="CP68" i="2" s="1"/>
  <c r="T68" i="2" s="1"/>
  <c r="CN69" i="2"/>
  <c r="CO69" i="2" s="1"/>
  <c r="CP69" i="2" s="1"/>
  <c r="T69" i="2" s="1"/>
  <c r="CN70" i="2"/>
  <c r="CO70" i="2" s="1"/>
  <c r="CP70" i="2" s="1"/>
  <c r="T70" i="2" s="1"/>
  <c r="CN71" i="2"/>
  <c r="CO71" i="2" s="1"/>
  <c r="CP71" i="2" s="1"/>
  <c r="T71" i="2" s="1"/>
  <c r="CN72" i="2"/>
  <c r="CO72" i="2" s="1"/>
  <c r="CP72" i="2" s="1"/>
  <c r="T72" i="2" s="1"/>
  <c r="CN73" i="2"/>
  <c r="CO73" i="2" s="1"/>
  <c r="CP73" i="2" s="1"/>
  <c r="T73" i="2" s="1"/>
  <c r="CN74" i="2"/>
  <c r="CO74" i="2" s="1"/>
  <c r="CP74" i="2" s="1"/>
  <c r="T74" i="2" s="1"/>
  <c r="CN75" i="2"/>
  <c r="CO75" i="2" s="1"/>
  <c r="CP75" i="2" s="1"/>
  <c r="T75" i="2" s="1"/>
  <c r="CN76" i="2"/>
  <c r="CO76" i="2" s="1"/>
  <c r="CP76" i="2" s="1"/>
  <c r="T76" i="2" s="1"/>
  <c r="CN77" i="2"/>
  <c r="CO77" i="2" s="1"/>
  <c r="CP77" i="2" s="1"/>
  <c r="T77" i="2" s="1"/>
  <c r="CN78" i="2"/>
  <c r="CO78" i="2" s="1"/>
  <c r="CP78" i="2" s="1"/>
  <c r="T78" i="2" s="1"/>
  <c r="CN79" i="2"/>
  <c r="CO79" i="2" s="1"/>
  <c r="CP79" i="2" s="1"/>
  <c r="T79" i="2" s="1"/>
  <c r="CN80" i="2"/>
  <c r="CO80" i="2" s="1"/>
  <c r="CP80" i="2" s="1"/>
  <c r="T80" i="2" s="1"/>
  <c r="CN81" i="2"/>
  <c r="CO81" i="2" s="1"/>
  <c r="CP81" i="2" s="1"/>
  <c r="T81" i="2" s="1"/>
  <c r="CN82" i="2"/>
  <c r="CO82" i="2" s="1"/>
  <c r="CP82" i="2" s="1"/>
  <c r="T82" i="2" s="1"/>
  <c r="CN83" i="2"/>
  <c r="CO83" i="2" s="1"/>
  <c r="CP83" i="2" s="1"/>
  <c r="T83" i="2" s="1"/>
  <c r="CN84" i="2"/>
  <c r="CO84" i="2" s="1"/>
  <c r="CP84" i="2" s="1"/>
  <c r="T84" i="2" s="1"/>
  <c r="CN85" i="2"/>
  <c r="CO85" i="2" s="1"/>
  <c r="CP85" i="2" s="1"/>
  <c r="T85" i="2" s="1"/>
  <c r="CN86" i="2"/>
  <c r="CO86" i="2" s="1"/>
  <c r="CP86" i="2" s="1"/>
  <c r="T86" i="2" s="1"/>
  <c r="CN87" i="2"/>
  <c r="CO87" i="2" s="1"/>
  <c r="CP87" i="2" s="1"/>
  <c r="T87" i="2" s="1"/>
  <c r="CN88" i="2"/>
  <c r="CO88" i="2" s="1"/>
  <c r="CP88" i="2" s="1"/>
  <c r="T88" i="2" s="1"/>
  <c r="CN89" i="2"/>
  <c r="CO89" i="2" s="1"/>
  <c r="CP89" i="2" s="1"/>
  <c r="T89" i="2" s="1"/>
  <c r="CN90" i="2"/>
  <c r="CO90" i="2" s="1"/>
  <c r="CP90" i="2" s="1"/>
  <c r="T90" i="2" s="1"/>
  <c r="CN91" i="2"/>
  <c r="CO91" i="2" s="1"/>
  <c r="CP91" i="2" s="1"/>
  <c r="T91" i="2" s="1"/>
  <c r="CN92" i="2"/>
  <c r="CO92" i="2" s="1"/>
  <c r="CP92" i="2" s="1"/>
  <c r="T92" i="2" s="1"/>
  <c r="CN93" i="2"/>
  <c r="CO93" i="2" s="1"/>
  <c r="CP93" i="2" s="1"/>
  <c r="T93" i="2" s="1"/>
  <c r="CN94" i="2"/>
  <c r="CO94" i="2" s="1"/>
  <c r="CP94" i="2" s="1"/>
  <c r="T94" i="2" s="1"/>
  <c r="CN95" i="2"/>
  <c r="CO95" i="2" s="1"/>
  <c r="CP95" i="2" s="1"/>
  <c r="T95" i="2" s="1"/>
  <c r="CN96" i="2"/>
  <c r="CO96" i="2" s="1"/>
  <c r="CP96" i="2" s="1"/>
  <c r="T96" i="2" s="1"/>
  <c r="CN97" i="2"/>
  <c r="CO97" i="2" s="1"/>
  <c r="CP97" i="2" s="1"/>
  <c r="T97" i="2" s="1"/>
  <c r="CN98" i="2"/>
  <c r="CO98" i="2" s="1"/>
  <c r="CP98" i="2" s="1"/>
  <c r="T98" i="2" s="1"/>
  <c r="CN99" i="2"/>
  <c r="CO99" i="2" s="1"/>
  <c r="CP99" i="2" s="1"/>
  <c r="T99" i="2" s="1"/>
  <c r="CN100" i="2"/>
  <c r="CO100" i="2" s="1"/>
  <c r="CP100" i="2" s="1"/>
  <c r="T100" i="2" s="1"/>
  <c r="CN101" i="2"/>
  <c r="CO101" i="2" s="1"/>
  <c r="CP101" i="2" s="1"/>
  <c r="T101" i="2" s="1"/>
  <c r="CN102" i="2"/>
  <c r="CO102" i="2" s="1"/>
  <c r="CP102" i="2" s="1"/>
  <c r="T102" i="2" s="1"/>
  <c r="CN103" i="2"/>
  <c r="CO103" i="2" s="1"/>
  <c r="CP103" i="2" s="1"/>
  <c r="T103" i="2" s="1"/>
  <c r="CN104" i="2"/>
  <c r="CO104" i="2" s="1"/>
  <c r="CP104" i="2" s="1"/>
  <c r="T104" i="2" s="1"/>
  <c r="CN105" i="2"/>
  <c r="CO105" i="2" s="1"/>
  <c r="CP105" i="2" s="1"/>
  <c r="T105" i="2" s="1"/>
  <c r="CN106" i="2"/>
  <c r="CO106" i="2" s="1"/>
  <c r="CP106" i="2" s="1"/>
  <c r="T106" i="2" s="1"/>
  <c r="CN107" i="2"/>
  <c r="CO107" i="2" s="1"/>
  <c r="CP107" i="2" s="1"/>
  <c r="T107" i="2" s="1"/>
  <c r="CN108" i="2"/>
  <c r="CO108" i="2" s="1"/>
  <c r="CP108" i="2" s="1"/>
  <c r="T108" i="2" s="1"/>
  <c r="CN109" i="2"/>
  <c r="CO109" i="2" s="1"/>
  <c r="CP109" i="2" s="1"/>
  <c r="T109" i="2" s="1"/>
  <c r="CN110" i="2"/>
  <c r="CO110" i="2" s="1"/>
  <c r="CP110" i="2" s="1"/>
  <c r="T110" i="2" s="1"/>
  <c r="CN111" i="2"/>
  <c r="CO111" i="2" s="1"/>
  <c r="CP111" i="2" s="1"/>
  <c r="T111" i="2" s="1"/>
  <c r="CN112" i="2"/>
  <c r="CO112" i="2" s="1"/>
  <c r="CP112" i="2" s="1"/>
  <c r="T112" i="2" s="1"/>
  <c r="CN113" i="2"/>
  <c r="CO113" i="2" s="1"/>
  <c r="CP113" i="2" s="1"/>
  <c r="T113" i="2" s="1"/>
  <c r="CN114" i="2"/>
  <c r="CO114" i="2" s="1"/>
  <c r="CP114" i="2" s="1"/>
  <c r="T114" i="2" s="1"/>
  <c r="K26" i="4"/>
  <c r="K27" i="4"/>
  <c r="K28" i="4"/>
  <c r="K29" i="4"/>
  <c r="K30" i="4"/>
  <c r="K31" i="4"/>
  <c r="K32" i="4"/>
  <c r="K33" i="4"/>
  <c r="K34" i="4"/>
  <c r="K35" i="4"/>
  <c r="K17" i="4"/>
  <c r="K18" i="4"/>
  <c r="K19" i="4"/>
  <c r="K20" i="4"/>
  <c r="K21" i="4"/>
  <c r="K22" i="4"/>
  <c r="K23" i="4"/>
  <c r="K24" i="4"/>
  <c r="K25" i="4"/>
  <c r="K16" i="4"/>
  <c r="M11" i="5"/>
  <c r="N11" i="5" s="1"/>
  <c r="O11" i="5" s="1"/>
  <c r="P11" i="5" s="1"/>
  <c r="Q11" i="5" s="1"/>
  <c r="R11" i="5" s="1"/>
  <c r="S11" i="5" s="1"/>
  <c r="T11" i="5" s="1"/>
  <c r="U11" i="5" s="1"/>
  <c r="V11" i="5" s="1"/>
  <c r="W11" i="5" s="1"/>
  <c r="X11" i="5" s="1"/>
  <c r="Y11" i="5" s="1"/>
  <c r="Z11" i="5" s="1"/>
  <c r="AA11" i="5" s="1"/>
  <c r="AB11" i="5" s="1"/>
  <c r="AC11" i="5" s="1"/>
  <c r="AD11" i="5" s="1"/>
  <c r="AE11" i="5" s="1"/>
  <c r="AF11" i="5" s="1"/>
  <c r="AG11" i="5" s="1"/>
  <c r="AH11" i="5" s="1"/>
  <c r="AI11" i="5" s="1"/>
  <c r="AJ11" i="5" s="1"/>
  <c r="AK11" i="5" s="1"/>
  <c r="AL11" i="5" s="1"/>
  <c r="AM11" i="5" s="1"/>
  <c r="AN11" i="5" s="1"/>
  <c r="AO11" i="5" s="1"/>
  <c r="AP11" i="5" s="1"/>
  <c r="AQ11" i="5" s="1"/>
  <c r="AR11" i="5" s="1"/>
  <c r="AS11" i="5" s="1"/>
  <c r="AT11" i="5" s="1"/>
  <c r="AU11" i="5" s="1"/>
  <c r="AV11" i="5" s="1"/>
  <c r="AW11" i="5" s="1"/>
  <c r="AX11" i="5" s="1"/>
  <c r="AY11" i="5" s="1"/>
  <c r="AZ11" i="5" s="1"/>
  <c r="BA11" i="5" s="1"/>
  <c r="BB11" i="5" s="1"/>
  <c r="BC11" i="5" s="1"/>
  <c r="BD11" i="5" s="1"/>
  <c r="BE11" i="5" s="1"/>
  <c r="BF11" i="5" s="1"/>
  <c r="BG11" i="5" s="1"/>
  <c r="BH11" i="5" s="1"/>
  <c r="BI11" i="5" s="1"/>
  <c r="BJ11" i="5" s="1"/>
  <c r="BK11" i="5" s="1"/>
  <c r="BL11" i="5" s="1"/>
  <c r="BM11" i="5" s="1"/>
  <c r="BN11" i="5" s="1"/>
  <c r="BO11" i="5" s="1"/>
  <c r="BP11" i="5" s="1"/>
  <c r="BQ11" i="5" s="1"/>
  <c r="BR11" i="5" s="1"/>
  <c r="BS11" i="5" s="1"/>
  <c r="BT11" i="5" s="1"/>
  <c r="BU11" i="5" s="1"/>
  <c r="BV11" i="5" s="1"/>
  <c r="BW11" i="5" s="1"/>
  <c r="BX11" i="5" s="1"/>
  <c r="BY11" i="5" s="1"/>
  <c r="BZ11" i="5" s="1"/>
  <c r="CA11" i="5" s="1"/>
  <c r="CB11" i="5" s="1"/>
  <c r="CC11" i="5" s="1"/>
  <c r="CD11" i="5" s="1"/>
  <c r="CE11" i="5" s="1"/>
  <c r="CF11" i="5" s="1"/>
  <c r="CG11" i="5" s="1"/>
  <c r="CH11" i="5" s="1"/>
  <c r="CI11" i="5" s="1"/>
  <c r="CJ11" i="5" s="1"/>
  <c r="CK11" i="5" s="1"/>
  <c r="M12" i="5"/>
  <c r="N12" i="5" s="1"/>
  <c r="O12" i="5" s="1"/>
  <c r="P12" i="5" s="1"/>
  <c r="Q12" i="5" s="1"/>
  <c r="R12" i="5" s="1"/>
  <c r="S12" i="5" s="1"/>
  <c r="T12" i="5" s="1"/>
  <c r="U12" i="5" s="1"/>
  <c r="V12" i="5" s="1"/>
  <c r="W12" i="5" s="1"/>
  <c r="X12" i="5" s="1"/>
  <c r="Y12" i="5" s="1"/>
  <c r="Z12" i="5" s="1"/>
  <c r="AA12" i="5" s="1"/>
  <c r="AB12" i="5" s="1"/>
  <c r="AC12" i="5" s="1"/>
  <c r="AD12" i="5" s="1"/>
  <c r="AE12" i="5" s="1"/>
  <c r="AF12" i="5" s="1"/>
  <c r="AG12" i="5" s="1"/>
  <c r="AH12" i="5" s="1"/>
  <c r="AI12" i="5" s="1"/>
  <c r="AJ12" i="5" s="1"/>
  <c r="AK12" i="5" s="1"/>
  <c r="AL12" i="5" s="1"/>
  <c r="AM12" i="5" s="1"/>
  <c r="AN12" i="5" s="1"/>
  <c r="AO12" i="5" s="1"/>
  <c r="AP12" i="5" s="1"/>
  <c r="AQ12" i="5" s="1"/>
  <c r="AR12" i="5" s="1"/>
  <c r="AS12" i="5" s="1"/>
  <c r="AT12" i="5" s="1"/>
  <c r="AU12" i="5" s="1"/>
  <c r="AV12" i="5" s="1"/>
  <c r="AW12" i="5" s="1"/>
  <c r="AX12" i="5" s="1"/>
  <c r="AY12" i="5" s="1"/>
  <c r="AZ12" i="5" s="1"/>
  <c r="BA12" i="5" s="1"/>
  <c r="BB12" i="5" s="1"/>
  <c r="BC12" i="5" s="1"/>
  <c r="BD12" i="5" s="1"/>
  <c r="BE12" i="5" s="1"/>
  <c r="BF12" i="5" s="1"/>
  <c r="BG12" i="5" s="1"/>
  <c r="BH12" i="5" s="1"/>
  <c r="BI12" i="5" s="1"/>
  <c r="BJ12" i="5" s="1"/>
  <c r="BK12" i="5" s="1"/>
  <c r="BL12" i="5" s="1"/>
  <c r="BM12" i="5" s="1"/>
  <c r="BN12" i="5" s="1"/>
  <c r="BO12" i="5" s="1"/>
  <c r="BP12" i="5" s="1"/>
  <c r="BQ12" i="5" s="1"/>
  <c r="BR12" i="5" s="1"/>
  <c r="BS12" i="5" s="1"/>
  <c r="BT12" i="5" s="1"/>
  <c r="BU12" i="5" s="1"/>
  <c r="BV12" i="5" s="1"/>
  <c r="BW12" i="5" s="1"/>
  <c r="BX12" i="5" s="1"/>
  <c r="BY12" i="5" s="1"/>
  <c r="BZ12" i="5" s="1"/>
  <c r="CA12" i="5" s="1"/>
  <c r="CB12" i="5" s="1"/>
  <c r="CC12" i="5" s="1"/>
  <c r="CD12" i="5" s="1"/>
  <c r="CE12" i="5" s="1"/>
  <c r="CF12" i="5" s="1"/>
  <c r="CG12" i="5" s="1"/>
  <c r="CH12" i="5" s="1"/>
  <c r="CI12" i="5" s="1"/>
  <c r="CJ12" i="5" s="1"/>
  <c r="CK12" i="5" s="1"/>
  <c r="M13" i="5"/>
  <c r="N13" i="5" s="1"/>
  <c r="O13" i="5" s="1"/>
  <c r="P13" i="5" s="1"/>
  <c r="Q13" i="5" s="1"/>
  <c r="R13" i="5" s="1"/>
  <c r="S13" i="5" s="1"/>
  <c r="T13" i="5" s="1"/>
  <c r="U13" i="5" s="1"/>
  <c r="V13" i="5" s="1"/>
  <c r="W13" i="5" s="1"/>
  <c r="X13" i="5" s="1"/>
  <c r="Y13" i="5" s="1"/>
  <c r="Z13" i="5" s="1"/>
  <c r="AA13" i="5" s="1"/>
  <c r="AB13" i="5" s="1"/>
  <c r="AC13" i="5" s="1"/>
  <c r="AD13" i="5" s="1"/>
  <c r="AE13" i="5" s="1"/>
  <c r="AF13" i="5" s="1"/>
  <c r="AG13" i="5" s="1"/>
  <c r="AH13" i="5" s="1"/>
  <c r="AI13" i="5" s="1"/>
  <c r="AJ13" i="5" s="1"/>
  <c r="AK13" i="5" s="1"/>
  <c r="AL13" i="5" s="1"/>
  <c r="AM13" i="5" s="1"/>
  <c r="AN13" i="5" s="1"/>
  <c r="AO13" i="5" s="1"/>
  <c r="AP13" i="5" s="1"/>
  <c r="AQ13" i="5" s="1"/>
  <c r="AR13" i="5" s="1"/>
  <c r="AS13" i="5" s="1"/>
  <c r="AT13" i="5" s="1"/>
  <c r="AU13" i="5" s="1"/>
  <c r="AV13" i="5" s="1"/>
  <c r="AW13" i="5" s="1"/>
  <c r="AX13" i="5" s="1"/>
  <c r="AY13" i="5" s="1"/>
  <c r="AZ13" i="5" s="1"/>
  <c r="BA13" i="5" s="1"/>
  <c r="BB13" i="5" s="1"/>
  <c r="BC13" i="5" s="1"/>
  <c r="BD13" i="5" s="1"/>
  <c r="BE13" i="5" s="1"/>
  <c r="BF13" i="5" s="1"/>
  <c r="BG13" i="5" s="1"/>
  <c r="BH13" i="5" s="1"/>
  <c r="BI13" i="5" s="1"/>
  <c r="BJ13" i="5" s="1"/>
  <c r="BK13" i="5" s="1"/>
  <c r="BL13" i="5" s="1"/>
  <c r="BM13" i="5" s="1"/>
  <c r="BN13" i="5" s="1"/>
  <c r="BO13" i="5" s="1"/>
  <c r="BP13" i="5" s="1"/>
  <c r="BQ13" i="5" s="1"/>
  <c r="BR13" i="5" s="1"/>
  <c r="BS13" i="5" s="1"/>
  <c r="BT13" i="5" s="1"/>
  <c r="BU13" i="5" s="1"/>
  <c r="BV13" i="5" s="1"/>
  <c r="BW13" i="5" s="1"/>
  <c r="BX13" i="5" s="1"/>
  <c r="BY13" i="5" s="1"/>
  <c r="BZ13" i="5" s="1"/>
  <c r="CA13" i="5" s="1"/>
  <c r="CB13" i="5" s="1"/>
  <c r="CC13" i="5" s="1"/>
  <c r="CD13" i="5" s="1"/>
  <c r="CE13" i="5" s="1"/>
  <c r="CF13" i="5" s="1"/>
  <c r="CG13" i="5" s="1"/>
  <c r="CH13" i="5" s="1"/>
  <c r="CI13" i="5" s="1"/>
  <c r="CJ13" i="5" s="1"/>
  <c r="CK13" i="5" s="1"/>
  <c r="M14" i="5"/>
  <c r="N14" i="5" s="1"/>
  <c r="O14" i="5" s="1"/>
  <c r="P14" i="5" s="1"/>
  <c r="Q14" i="5" s="1"/>
  <c r="R14" i="5" s="1"/>
  <c r="S14" i="5" s="1"/>
  <c r="T14" i="5" s="1"/>
  <c r="U14" i="5" s="1"/>
  <c r="V14" i="5" s="1"/>
  <c r="W14" i="5" s="1"/>
  <c r="X14" i="5" s="1"/>
  <c r="Y14" i="5" s="1"/>
  <c r="Z14" i="5" s="1"/>
  <c r="AA14" i="5" s="1"/>
  <c r="AB14" i="5" s="1"/>
  <c r="AC14" i="5" s="1"/>
  <c r="AD14" i="5" s="1"/>
  <c r="AE14" i="5" s="1"/>
  <c r="AF14" i="5" s="1"/>
  <c r="AG14" i="5" s="1"/>
  <c r="AH14" i="5" s="1"/>
  <c r="AI14" i="5" s="1"/>
  <c r="AJ14" i="5" s="1"/>
  <c r="AK14" i="5" s="1"/>
  <c r="AL14" i="5" s="1"/>
  <c r="AM14" i="5" s="1"/>
  <c r="AN14" i="5" s="1"/>
  <c r="AO14" i="5" s="1"/>
  <c r="AP14" i="5" s="1"/>
  <c r="AQ14" i="5" s="1"/>
  <c r="AR14" i="5" s="1"/>
  <c r="AS14" i="5" s="1"/>
  <c r="AT14" i="5" s="1"/>
  <c r="AU14" i="5" s="1"/>
  <c r="AV14" i="5" s="1"/>
  <c r="AW14" i="5" s="1"/>
  <c r="AX14" i="5" s="1"/>
  <c r="AY14" i="5" s="1"/>
  <c r="AZ14" i="5" s="1"/>
  <c r="BA14" i="5" s="1"/>
  <c r="BB14" i="5" s="1"/>
  <c r="BC14" i="5" s="1"/>
  <c r="BD14" i="5" s="1"/>
  <c r="BE14" i="5" s="1"/>
  <c r="BF14" i="5" s="1"/>
  <c r="BG14" i="5" s="1"/>
  <c r="BH14" i="5" s="1"/>
  <c r="BI14" i="5" s="1"/>
  <c r="BJ14" i="5" s="1"/>
  <c r="BK14" i="5" s="1"/>
  <c r="BL14" i="5" s="1"/>
  <c r="BM14" i="5" s="1"/>
  <c r="BN14" i="5" s="1"/>
  <c r="BO14" i="5" s="1"/>
  <c r="BP14" i="5" s="1"/>
  <c r="BQ14" i="5" s="1"/>
  <c r="BR14" i="5" s="1"/>
  <c r="BS14" i="5" s="1"/>
  <c r="BT14" i="5" s="1"/>
  <c r="BU14" i="5" s="1"/>
  <c r="BV14" i="5" s="1"/>
  <c r="BW14" i="5" s="1"/>
  <c r="BX14" i="5" s="1"/>
  <c r="BY14" i="5" s="1"/>
  <c r="BZ14" i="5" s="1"/>
  <c r="CA14" i="5" s="1"/>
  <c r="CB14" i="5" s="1"/>
  <c r="CC14" i="5" s="1"/>
  <c r="CD14" i="5" s="1"/>
  <c r="CE14" i="5" s="1"/>
  <c r="CF14" i="5" s="1"/>
  <c r="CG14" i="5" s="1"/>
  <c r="CH14" i="5" s="1"/>
  <c r="CI14" i="5" s="1"/>
  <c r="CJ14" i="5" s="1"/>
  <c r="CK14" i="5" s="1"/>
  <c r="M15" i="5"/>
  <c r="N15" i="5" s="1"/>
  <c r="O15" i="5" s="1"/>
  <c r="P15" i="5" s="1"/>
  <c r="Q15" i="5" s="1"/>
  <c r="R15" i="5" s="1"/>
  <c r="S15" i="5" s="1"/>
  <c r="T15" i="5" s="1"/>
  <c r="U15" i="5" s="1"/>
  <c r="V15" i="5" s="1"/>
  <c r="W15" i="5" s="1"/>
  <c r="X15" i="5" s="1"/>
  <c r="Y15" i="5" s="1"/>
  <c r="Z15" i="5" s="1"/>
  <c r="AA15" i="5" s="1"/>
  <c r="AB15" i="5" s="1"/>
  <c r="AC15" i="5" s="1"/>
  <c r="AD15" i="5" s="1"/>
  <c r="AE15" i="5" s="1"/>
  <c r="AF15" i="5" s="1"/>
  <c r="AG15" i="5" s="1"/>
  <c r="AH15" i="5" s="1"/>
  <c r="AI15" i="5" s="1"/>
  <c r="AJ15" i="5" s="1"/>
  <c r="AK15" i="5" s="1"/>
  <c r="AL15" i="5" s="1"/>
  <c r="AM15" i="5" s="1"/>
  <c r="AN15" i="5" s="1"/>
  <c r="AO15" i="5" s="1"/>
  <c r="AP15" i="5" s="1"/>
  <c r="AQ15" i="5" s="1"/>
  <c r="AR15" i="5" s="1"/>
  <c r="AS15" i="5" s="1"/>
  <c r="AT15" i="5" s="1"/>
  <c r="AU15" i="5" s="1"/>
  <c r="AV15" i="5" s="1"/>
  <c r="AW15" i="5" s="1"/>
  <c r="AX15" i="5" s="1"/>
  <c r="AY15" i="5" s="1"/>
  <c r="AZ15" i="5" s="1"/>
  <c r="BA15" i="5" s="1"/>
  <c r="BB15" i="5" s="1"/>
  <c r="BC15" i="5" s="1"/>
  <c r="BD15" i="5" s="1"/>
  <c r="BE15" i="5" s="1"/>
  <c r="BF15" i="5" s="1"/>
  <c r="BG15" i="5" s="1"/>
  <c r="BH15" i="5" s="1"/>
  <c r="BI15" i="5" s="1"/>
  <c r="BJ15" i="5" s="1"/>
  <c r="BK15" i="5" s="1"/>
  <c r="BL15" i="5" s="1"/>
  <c r="BM15" i="5" s="1"/>
  <c r="BN15" i="5" s="1"/>
  <c r="BO15" i="5" s="1"/>
  <c r="BP15" i="5" s="1"/>
  <c r="BQ15" i="5" s="1"/>
  <c r="BR15" i="5" s="1"/>
  <c r="BS15" i="5" s="1"/>
  <c r="BT15" i="5" s="1"/>
  <c r="BU15" i="5" s="1"/>
  <c r="BV15" i="5" s="1"/>
  <c r="BW15" i="5" s="1"/>
  <c r="BX15" i="5" s="1"/>
  <c r="BY15" i="5" s="1"/>
  <c r="BZ15" i="5" s="1"/>
  <c r="CA15" i="5" s="1"/>
  <c r="CB15" i="5" s="1"/>
  <c r="CC15" i="5" s="1"/>
  <c r="CD15" i="5" s="1"/>
  <c r="CE15" i="5" s="1"/>
  <c r="CF15" i="5" s="1"/>
  <c r="CG15" i="5" s="1"/>
  <c r="CH15" i="5" s="1"/>
  <c r="CI15" i="5" s="1"/>
  <c r="CJ15" i="5" s="1"/>
  <c r="CK15" i="5" s="1"/>
  <c r="M16" i="5"/>
  <c r="N16" i="5" s="1"/>
  <c r="O16" i="5" s="1"/>
  <c r="P16" i="5" s="1"/>
  <c r="Q16" i="5" s="1"/>
  <c r="R16" i="5" s="1"/>
  <c r="S16" i="5" s="1"/>
  <c r="T16" i="5" s="1"/>
  <c r="U16" i="5" s="1"/>
  <c r="V16" i="5" s="1"/>
  <c r="W16" i="5" s="1"/>
  <c r="X16" i="5" s="1"/>
  <c r="Y16" i="5" s="1"/>
  <c r="Z16" i="5" s="1"/>
  <c r="AA16" i="5" s="1"/>
  <c r="AB16" i="5" s="1"/>
  <c r="AC16" i="5" s="1"/>
  <c r="AD16" i="5" s="1"/>
  <c r="AE16" i="5" s="1"/>
  <c r="AF16" i="5" s="1"/>
  <c r="AG16" i="5" s="1"/>
  <c r="AH16" i="5" s="1"/>
  <c r="AI16" i="5" s="1"/>
  <c r="AJ16" i="5" s="1"/>
  <c r="AK16" i="5" s="1"/>
  <c r="AL16" i="5" s="1"/>
  <c r="AM16" i="5" s="1"/>
  <c r="AN16" i="5" s="1"/>
  <c r="AO16" i="5" s="1"/>
  <c r="AP16" i="5" s="1"/>
  <c r="AQ16" i="5" s="1"/>
  <c r="AR16" i="5" s="1"/>
  <c r="AS16" i="5" s="1"/>
  <c r="AT16" i="5" s="1"/>
  <c r="AU16" i="5" s="1"/>
  <c r="AV16" i="5" s="1"/>
  <c r="AW16" i="5" s="1"/>
  <c r="AX16" i="5" s="1"/>
  <c r="AY16" i="5" s="1"/>
  <c r="AZ16" i="5" s="1"/>
  <c r="BA16" i="5" s="1"/>
  <c r="BB16" i="5" s="1"/>
  <c r="BC16" i="5" s="1"/>
  <c r="BD16" i="5" s="1"/>
  <c r="BE16" i="5" s="1"/>
  <c r="BF16" i="5" s="1"/>
  <c r="BG16" i="5" s="1"/>
  <c r="BH16" i="5" s="1"/>
  <c r="BI16" i="5" s="1"/>
  <c r="BJ16" i="5" s="1"/>
  <c r="BK16" i="5" s="1"/>
  <c r="BL16" i="5" s="1"/>
  <c r="BM16" i="5" s="1"/>
  <c r="BN16" i="5" s="1"/>
  <c r="BO16" i="5" s="1"/>
  <c r="BP16" i="5" s="1"/>
  <c r="BQ16" i="5" s="1"/>
  <c r="BR16" i="5" s="1"/>
  <c r="BS16" i="5" s="1"/>
  <c r="BT16" i="5" s="1"/>
  <c r="BU16" i="5" s="1"/>
  <c r="BV16" i="5" s="1"/>
  <c r="BW16" i="5" s="1"/>
  <c r="BX16" i="5" s="1"/>
  <c r="BY16" i="5" s="1"/>
  <c r="BZ16" i="5" s="1"/>
  <c r="CA16" i="5" s="1"/>
  <c r="CB16" i="5" s="1"/>
  <c r="CC16" i="5" s="1"/>
  <c r="CD16" i="5" s="1"/>
  <c r="CE16" i="5" s="1"/>
  <c r="CF16" i="5" s="1"/>
  <c r="CG16" i="5" s="1"/>
  <c r="CH16" i="5" s="1"/>
  <c r="CI16" i="5" s="1"/>
  <c r="CJ16" i="5" s="1"/>
  <c r="CK16" i="5" s="1"/>
  <c r="M17" i="5"/>
  <c r="N17" i="5" s="1"/>
  <c r="O17" i="5" s="1"/>
  <c r="P17" i="5" s="1"/>
  <c r="Q17" i="5" s="1"/>
  <c r="R17" i="5" s="1"/>
  <c r="S17" i="5" s="1"/>
  <c r="T17" i="5" s="1"/>
  <c r="U17" i="5" s="1"/>
  <c r="V17" i="5" s="1"/>
  <c r="W17" i="5" s="1"/>
  <c r="X17" i="5" s="1"/>
  <c r="Y17" i="5" s="1"/>
  <c r="Z17" i="5" s="1"/>
  <c r="AA17" i="5" s="1"/>
  <c r="AB17" i="5" s="1"/>
  <c r="AC17" i="5" s="1"/>
  <c r="AD17" i="5" s="1"/>
  <c r="AE17" i="5" s="1"/>
  <c r="AF17" i="5" s="1"/>
  <c r="AG17" i="5" s="1"/>
  <c r="AH17" i="5" s="1"/>
  <c r="AI17" i="5" s="1"/>
  <c r="AJ17" i="5" s="1"/>
  <c r="AK17" i="5" s="1"/>
  <c r="AL17" i="5" s="1"/>
  <c r="AM17" i="5" s="1"/>
  <c r="AN17" i="5" s="1"/>
  <c r="AO17" i="5" s="1"/>
  <c r="AP17" i="5" s="1"/>
  <c r="AQ17" i="5" s="1"/>
  <c r="AR17" i="5" s="1"/>
  <c r="AS17" i="5" s="1"/>
  <c r="AT17" i="5" s="1"/>
  <c r="AU17" i="5" s="1"/>
  <c r="AV17" i="5" s="1"/>
  <c r="AW17" i="5" s="1"/>
  <c r="AX17" i="5" s="1"/>
  <c r="AY17" i="5" s="1"/>
  <c r="AZ17" i="5" s="1"/>
  <c r="BA17" i="5" s="1"/>
  <c r="BB17" i="5" s="1"/>
  <c r="BC17" i="5" s="1"/>
  <c r="BD17" i="5" s="1"/>
  <c r="BE17" i="5" s="1"/>
  <c r="BF17" i="5" s="1"/>
  <c r="BG17" i="5" s="1"/>
  <c r="BH17" i="5" s="1"/>
  <c r="BI17" i="5" s="1"/>
  <c r="BJ17" i="5" s="1"/>
  <c r="BK17" i="5" s="1"/>
  <c r="BL17" i="5" s="1"/>
  <c r="BM17" i="5" s="1"/>
  <c r="BN17" i="5" s="1"/>
  <c r="BO17" i="5" s="1"/>
  <c r="BP17" i="5" s="1"/>
  <c r="BQ17" i="5" s="1"/>
  <c r="BR17" i="5" s="1"/>
  <c r="BS17" i="5" s="1"/>
  <c r="BT17" i="5" s="1"/>
  <c r="BU17" i="5" s="1"/>
  <c r="BV17" i="5" s="1"/>
  <c r="BW17" i="5" s="1"/>
  <c r="BX17" i="5" s="1"/>
  <c r="BY17" i="5" s="1"/>
  <c r="BZ17" i="5" s="1"/>
  <c r="CA17" i="5" s="1"/>
  <c r="CB17" i="5" s="1"/>
  <c r="CC17" i="5" s="1"/>
  <c r="CD17" i="5" s="1"/>
  <c r="CE17" i="5" s="1"/>
  <c r="CF17" i="5" s="1"/>
  <c r="CG17" i="5" s="1"/>
  <c r="CH17" i="5" s="1"/>
  <c r="CI17" i="5" s="1"/>
  <c r="CJ17" i="5" s="1"/>
  <c r="CK17" i="5" s="1"/>
  <c r="M18" i="5"/>
  <c r="N18" i="5" s="1"/>
  <c r="O18" i="5" s="1"/>
  <c r="P18" i="5" s="1"/>
  <c r="Q18" i="5" s="1"/>
  <c r="R18" i="5" s="1"/>
  <c r="S18" i="5" s="1"/>
  <c r="T18" i="5" s="1"/>
  <c r="U18" i="5" s="1"/>
  <c r="V18" i="5" s="1"/>
  <c r="W18" i="5" s="1"/>
  <c r="X18" i="5" s="1"/>
  <c r="Y18" i="5" s="1"/>
  <c r="Z18" i="5" s="1"/>
  <c r="AA18" i="5" s="1"/>
  <c r="AB18" i="5" s="1"/>
  <c r="AC18" i="5" s="1"/>
  <c r="AD18" i="5" s="1"/>
  <c r="AE18" i="5" s="1"/>
  <c r="AF18" i="5" s="1"/>
  <c r="AG18" i="5" s="1"/>
  <c r="AH18" i="5" s="1"/>
  <c r="AI18" i="5" s="1"/>
  <c r="AJ18" i="5" s="1"/>
  <c r="AK18" i="5" s="1"/>
  <c r="AL18" i="5" s="1"/>
  <c r="AM18" i="5" s="1"/>
  <c r="AN18" i="5" s="1"/>
  <c r="AO18" i="5" s="1"/>
  <c r="AP18" i="5" s="1"/>
  <c r="AQ18" i="5" s="1"/>
  <c r="AR18" i="5" s="1"/>
  <c r="AS18" i="5" s="1"/>
  <c r="AT18" i="5" s="1"/>
  <c r="AU18" i="5" s="1"/>
  <c r="AV18" i="5" s="1"/>
  <c r="AW18" i="5" s="1"/>
  <c r="AX18" i="5" s="1"/>
  <c r="AY18" i="5" s="1"/>
  <c r="AZ18" i="5" s="1"/>
  <c r="BA18" i="5" s="1"/>
  <c r="BB18" i="5" s="1"/>
  <c r="BC18" i="5" s="1"/>
  <c r="BD18" i="5" s="1"/>
  <c r="BE18" i="5" s="1"/>
  <c r="BF18" i="5" s="1"/>
  <c r="BG18" i="5" s="1"/>
  <c r="BH18" i="5" s="1"/>
  <c r="BI18" i="5" s="1"/>
  <c r="BJ18" i="5" s="1"/>
  <c r="BK18" i="5" s="1"/>
  <c r="BL18" i="5" s="1"/>
  <c r="BM18" i="5" s="1"/>
  <c r="BN18" i="5" s="1"/>
  <c r="BO18" i="5" s="1"/>
  <c r="BP18" i="5" s="1"/>
  <c r="BQ18" i="5" s="1"/>
  <c r="BR18" i="5" s="1"/>
  <c r="BS18" i="5" s="1"/>
  <c r="BT18" i="5" s="1"/>
  <c r="BU18" i="5" s="1"/>
  <c r="BV18" i="5" s="1"/>
  <c r="BW18" i="5" s="1"/>
  <c r="BX18" i="5" s="1"/>
  <c r="BY18" i="5" s="1"/>
  <c r="BZ18" i="5" s="1"/>
  <c r="CA18" i="5" s="1"/>
  <c r="CB18" i="5" s="1"/>
  <c r="CC18" i="5" s="1"/>
  <c r="CD18" i="5" s="1"/>
  <c r="CE18" i="5" s="1"/>
  <c r="CF18" i="5" s="1"/>
  <c r="CG18" i="5" s="1"/>
  <c r="CH18" i="5" s="1"/>
  <c r="CI18" i="5" s="1"/>
  <c r="CJ18" i="5" s="1"/>
  <c r="CK18" i="5" s="1"/>
  <c r="M19" i="5"/>
  <c r="N19" i="5" s="1"/>
  <c r="O19" i="5" s="1"/>
  <c r="P19" i="5" s="1"/>
  <c r="Q19" i="5" s="1"/>
  <c r="R19" i="5" s="1"/>
  <c r="S19" i="5" s="1"/>
  <c r="T19" i="5" s="1"/>
  <c r="U19" i="5" s="1"/>
  <c r="V19" i="5" s="1"/>
  <c r="W19" i="5" s="1"/>
  <c r="X19" i="5" s="1"/>
  <c r="Y19" i="5" s="1"/>
  <c r="Z19" i="5" s="1"/>
  <c r="AA19" i="5" s="1"/>
  <c r="AB19" i="5" s="1"/>
  <c r="AC19" i="5" s="1"/>
  <c r="AD19" i="5" s="1"/>
  <c r="AE19" i="5" s="1"/>
  <c r="AF19" i="5" s="1"/>
  <c r="AG19" i="5" s="1"/>
  <c r="AH19" i="5" s="1"/>
  <c r="AI19" i="5" s="1"/>
  <c r="AJ19" i="5" s="1"/>
  <c r="AK19" i="5" s="1"/>
  <c r="AL19" i="5" s="1"/>
  <c r="AM19" i="5" s="1"/>
  <c r="AN19" i="5" s="1"/>
  <c r="AO19" i="5" s="1"/>
  <c r="AP19" i="5" s="1"/>
  <c r="AQ19" i="5" s="1"/>
  <c r="AR19" i="5" s="1"/>
  <c r="AS19" i="5" s="1"/>
  <c r="AT19" i="5" s="1"/>
  <c r="AU19" i="5" s="1"/>
  <c r="AV19" i="5" s="1"/>
  <c r="AW19" i="5" s="1"/>
  <c r="AX19" i="5" s="1"/>
  <c r="AY19" i="5" s="1"/>
  <c r="AZ19" i="5" s="1"/>
  <c r="BA19" i="5" s="1"/>
  <c r="BB19" i="5" s="1"/>
  <c r="BC19" i="5" s="1"/>
  <c r="BD19" i="5" s="1"/>
  <c r="BE19" i="5" s="1"/>
  <c r="BF19" i="5" s="1"/>
  <c r="BG19" i="5" s="1"/>
  <c r="BH19" i="5" s="1"/>
  <c r="BI19" i="5" s="1"/>
  <c r="BJ19" i="5" s="1"/>
  <c r="BK19" i="5" s="1"/>
  <c r="BL19" i="5" s="1"/>
  <c r="BM19" i="5" s="1"/>
  <c r="BN19" i="5" s="1"/>
  <c r="BO19" i="5" s="1"/>
  <c r="BP19" i="5" s="1"/>
  <c r="BQ19" i="5" s="1"/>
  <c r="BR19" i="5" s="1"/>
  <c r="BS19" i="5" s="1"/>
  <c r="BT19" i="5" s="1"/>
  <c r="BU19" i="5" s="1"/>
  <c r="BV19" i="5" s="1"/>
  <c r="BW19" i="5" s="1"/>
  <c r="BX19" i="5" s="1"/>
  <c r="BY19" i="5" s="1"/>
  <c r="BZ19" i="5" s="1"/>
  <c r="CA19" i="5" s="1"/>
  <c r="CB19" i="5" s="1"/>
  <c r="CC19" i="5" s="1"/>
  <c r="CD19" i="5" s="1"/>
  <c r="CE19" i="5" s="1"/>
  <c r="CF19" i="5" s="1"/>
  <c r="CG19" i="5" s="1"/>
  <c r="CH19" i="5" s="1"/>
  <c r="CI19" i="5" s="1"/>
  <c r="CJ19" i="5" s="1"/>
  <c r="CK19" i="5" s="1"/>
  <c r="M20" i="5"/>
  <c r="N20" i="5" s="1"/>
  <c r="O20" i="5" s="1"/>
  <c r="P20" i="5" s="1"/>
  <c r="Q20" i="5" s="1"/>
  <c r="R20" i="5" s="1"/>
  <c r="S20" i="5" s="1"/>
  <c r="T20" i="5" s="1"/>
  <c r="U20" i="5" s="1"/>
  <c r="V20" i="5" s="1"/>
  <c r="W20" i="5" s="1"/>
  <c r="X20" i="5" s="1"/>
  <c r="Y20" i="5" s="1"/>
  <c r="Z20" i="5" s="1"/>
  <c r="AA20" i="5" s="1"/>
  <c r="AB20" i="5" s="1"/>
  <c r="AC20" i="5" s="1"/>
  <c r="AD20" i="5" s="1"/>
  <c r="AE20" i="5" s="1"/>
  <c r="AF20" i="5" s="1"/>
  <c r="AG20" i="5" s="1"/>
  <c r="AH20" i="5" s="1"/>
  <c r="AI20" i="5" s="1"/>
  <c r="AJ20" i="5" s="1"/>
  <c r="AK20" i="5" s="1"/>
  <c r="AL20" i="5" s="1"/>
  <c r="AM20" i="5" s="1"/>
  <c r="AN20" i="5" s="1"/>
  <c r="AO20" i="5" s="1"/>
  <c r="AP20" i="5" s="1"/>
  <c r="AQ20" i="5" s="1"/>
  <c r="AR20" i="5" s="1"/>
  <c r="AS20" i="5" s="1"/>
  <c r="AT20" i="5" s="1"/>
  <c r="AU20" i="5" s="1"/>
  <c r="AV20" i="5" s="1"/>
  <c r="AW20" i="5" s="1"/>
  <c r="AX20" i="5" s="1"/>
  <c r="AY20" i="5" s="1"/>
  <c r="AZ20" i="5" s="1"/>
  <c r="BA20" i="5" s="1"/>
  <c r="BB20" i="5" s="1"/>
  <c r="BC20" i="5" s="1"/>
  <c r="BD20" i="5" s="1"/>
  <c r="BE20" i="5" s="1"/>
  <c r="BF20" i="5" s="1"/>
  <c r="BG20" i="5" s="1"/>
  <c r="BH20" i="5" s="1"/>
  <c r="BI20" i="5" s="1"/>
  <c r="BJ20" i="5" s="1"/>
  <c r="BK20" i="5" s="1"/>
  <c r="BL20" i="5" s="1"/>
  <c r="BM20" i="5" s="1"/>
  <c r="BN20" i="5" s="1"/>
  <c r="BO20" i="5" s="1"/>
  <c r="BP20" i="5" s="1"/>
  <c r="BQ20" i="5" s="1"/>
  <c r="BR20" i="5" s="1"/>
  <c r="BS20" i="5" s="1"/>
  <c r="BT20" i="5" s="1"/>
  <c r="BU20" i="5" s="1"/>
  <c r="BV20" i="5" s="1"/>
  <c r="BW20" i="5" s="1"/>
  <c r="BX20" i="5" s="1"/>
  <c r="BY20" i="5" s="1"/>
  <c r="BZ20" i="5" s="1"/>
  <c r="CA20" i="5" s="1"/>
  <c r="CB20" i="5" s="1"/>
  <c r="CC20" i="5" s="1"/>
  <c r="CD20" i="5" s="1"/>
  <c r="CE20" i="5" s="1"/>
  <c r="CF20" i="5" s="1"/>
  <c r="CG20" i="5" s="1"/>
  <c r="CH20" i="5" s="1"/>
  <c r="CI20" i="5" s="1"/>
  <c r="CJ20" i="5" s="1"/>
  <c r="CK20" i="5" s="1"/>
  <c r="M21" i="5"/>
  <c r="N21" i="5" s="1"/>
  <c r="O21" i="5" s="1"/>
  <c r="P21" i="5" s="1"/>
  <c r="Q21" i="5" s="1"/>
  <c r="R21" i="5" s="1"/>
  <c r="S21" i="5" s="1"/>
  <c r="T21" i="5" s="1"/>
  <c r="U21" i="5" s="1"/>
  <c r="V21" i="5" s="1"/>
  <c r="W21" i="5" s="1"/>
  <c r="X21" i="5" s="1"/>
  <c r="Y21" i="5" s="1"/>
  <c r="Z21" i="5" s="1"/>
  <c r="AA21" i="5" s="1"/>
  <c r="AB21" i="5" s="1"/>
  <c r="AC21" i="5" s="1"/>
  <c r="AD21" i="5" s="1"/>
  <c r="AE21" i="5" s="1"/>
  <c r="AF21" i="5" s="1"/>
  <c r="AG21" i="5" s="1"/>
  <c r="AH21" i="5" s="1"/>
  <c r="AI21" i="5" s="1"/>
  <c r="AJ21" i="5" s="1"/>
  <c r="AK21" i="5" s="1"/>
  <c r="AL21" i="5" s="1"/>
  <c r="AM21" i="5" s="1"/>
  <c r="AN21" i="5" s="1"/>
  <c r="AO21" i="5" s="1"/>
  <c r="AP21" i="5" s="1"/>
  <c r="AQ21" i="5" s="1"/>
  <c r="AR21" i="5" s="1"/>
  <c r="AS21" i="5" s="1"/>
  <c r="AT21" i="5" s="1"/>
  <c r="AU21" i="5" s="1"/>
  <c r="AV21" i="5" s="1"/>
  <c r="AW21" i="5" s="1"/>
  <c r="AX21" i="5" s="1"/>
  <c r="AY21" i="5" s="1"/>
  <c r="AZ21" i="5" s="1"/>
  <c r="BA21" i="5" s="1"/>
  <c r="BB21" i="5" s="1"/>
  <c r="BC21" i="5" s="1"/>
  <c r="BD21" i="5" s="1"/>
  <c r="BE21" i="5" s="1"/>
  <c r="BF21" i="5" s="1"/>
  <c r="BG21" i="5" s="1"/>
  <c r="BH21" i="5" s="1"/>
  <c r="BI21" i="5" s="1"/>
  <c r="BJ21" i="5" s="1"/>
  <c r="BK21" i="5" s="1"/>
  <c r="BL21" i="5" s="1"/>
  <c r="BM21" i="5" s="1"/>
  <c r="BN21" i="5" s="1"/>
  <c r="BO21" i="5" s="1"/>
  <c r="BP21" i="5" s="1"/>
  <c r="BQ21" i="5" s="1"/>
  <c r="BR21" i="5" s="1"/>
  <c r="BS21" i="5" s="1"/>
  <c r="BT21" i="5" s="1"/>
  <c r="BU21" i="5" s="1"/>
  <c r="BV21" i="5" s="1"/>
  <c r="BW21" i="5" s="1"/>
  <c r="BX21" i="5" s="1"/>
  <c r="BY21" i="5" s="1"/>
  <c r="BZ21" i="5" s="1"/>
  <c r="CA21" i="5" s="1"/>
  <c r="CB21" i="5" s="1"/>
  <c r="CC21" i="5" s="1"/>
  <c r="CD21" i="5" s="1"/>
  <c r="CE21" i="5" s="1"/>
  <c r="CF21" i="5" s="1"/>
  <c r="CG21" i="5" s="1"/>
  <c r="CH21" i="5" s="1"/>
  <c r="CI21" i="5" s="1"/>
  <c r="CJ21" i="5" s="1"/>
  <c r="CK21" i="5" s="1"/>
  <c r="M22" i="5"/>
  <c r="N22" i="5" s="1"/>
  <c r="O22" i="5" s="1"/>
  <c r="P22" i="5" s="1"/>
  <c r="Q22" i="5" s="1"/>
  <c r="R22" i="5" s="1"/>
  <c r="S22" i="5" s="1"/>
  <c r="T22" i="5" s="1"/>
  <c r="U22" i="5" s="1"/>
  <c r="V22" i="5" s="1"/>
  <c r="W22" i="5" s="1"/>
  <c r="X22" i="5" s="1"/>
  <c r="Y22" i="5" s="1"/>
  <c r="Z22" i="5" s="1"/>
  <c r="AA22" i="5" s="1"/>
  <c r="AB22" i="5" s="1"/>
  <c r="AC22" i="5" s="1"/>
  <c r="AD22" i="5" s="1"/>
  <c r="AE22" i="5" s="1"/>
  <c r="AF22" i="5" s="1"/>
  <c r="AG22" i="5" s="1"/>
  <c r="AH22" i="5" s="1"/>
  <c r="AI22" i="5" s="1"/>
  <c r="AJ22" i="5" s="1"/>
  <c r="AK22" i="5" s="1"/>
  <c r="AL22" i="5" s="1"/>
  <c r="AM22" i="5" s="1"/>
  <c r="AN22" i="5" s="1"/>
  <c r="AO22" i="5" s="1"/>
  <c r="AP22" i="5" s="1"/>
  <c r="AQ22" i="5" s="1"/>
  <c r="AR22" i="5" s="1"/>
  <c r="AS22" i="5" s="1"/>
  <c r="AT22" i="5" s="1"/>
  <c r="AU22" i="5" s="1"/>
  <c r="AV22" i="5" s="1"/>
  <c r="AW22" i="5" s="1"/>
  <c r="AX22" i="5" s="1"/>
  <c r="AY22" i="5" s="1"/>
  <c r="AZ22" i="5" s="1"/>
  <c r="BA22" i="5" s="1"/>
  <c r="BB22" i="5" s="1"/>
  <c r="BC22" i="5" s="1"/>
  <c r="BD22" i="5" s="1"/>
  <c r="BE22" i="5" s="1"/>
  <c r="BF22" i="5" s="1"/>
  <c r="BG22" i="5" s="1"/>
  <c r="BH22" i="5" s="1"/>
  <c r="BI22" i="5" s="1"/>
  <c r="BJ22" i="5" s="1"/>
  <c r="BK22" i="5" s="1"/>
  <c r="BL22" i="5" s="1"/>
  <c r="BM22" i="5" s="1"/>
  <c r="BN22" i="5" s="1"/>
  <c r="BO22" i="5" s="1"/>
  <c r="BP22" i="5" s="1"/>
  <c r="BQ22" i="5" s="1"/>
  <c r="BR22" i="5" s="1"/>
  <c r="BS22" i="5" s="1"/>
  <c r="BT22" i="5" s="1"/>
  <c r="BU22" i="5" s="1"/>
  <c r="BV22" i="5" s="1"/>
  <c r="BW22" i="5" s="1"/>
  <c r="BX22" i="5" s="1"/>
  <c r="BY22" i="5" s="1"/>
  <c r="BZ22" i="5" s="1"/>
  <c r="CA22" i="5" s="1"/>
  <c r="CB22" i="5" s="1"/>
  <c r="CC22" i="5" s="1"/>
  <c r="CD22" i="5" s="1"/>
  <c r="CE22" i="5" s="1"/>
  <c r="CF22" i="5" s="1"/>
  <c r="CG22" i="5" s="1"/>
  <c r="CH22" i="5" s="1"/>
  <c r="CI22" i="5" s="1"/>
  <c r="CJ22" i="5" s="1"/>
  <c r="CK22" i="5" s="1"/>
  <c r="M23" i="5"/>
  <c r="N23" i="5" s="1"/>
  <c r="O23" i="5" s="1"/>
  <c r="P23" i="5" s="1"/>
  <c r="Q23" i="5" s="1"/>
  <c r="R23" i="5" s="1"/>
  <c r="S23" i="5" s="1"/>
  <c r="T23" i="5" s="1"/>
  <c r="U23" i="5" s="1"/>
  <c r="V23" i="5" s="1"/>
  <c r="W23" i="5" s="1"/>
  <c r="X23" i="5" s="1"/>
  <c r="Y23" i="5" s="1"/>
  <c r="Z23" i="5" s="1"/>
  <c r="AA23" i="5" s="1"/>
  <c r="AB23" i="5" s="1"/>
  <c r="AC23" i="5" s="1"/>
  <c r="AD23" i="5" s="1"/>
  <c r="AE23" i="5" s="1"/>
  <c r="AF23" i="5" s="1"/>
  <c r="AG23" i="5" s="1"/>
  <c r="AH23" i="5" s="1"/>
  <c r="AI23" i="5" s="1"/>
  <c r="AJ23" i="5" s="1"/>
  <c r="AK23" i="5" s="1"/>
  <c r="AL23" i="5" s="1"/>
  <c r="AM23" i="5" s="1"/>
  <c r="AN23" i="5" s="1"/>
  <c r="AO23" i="5" s="1"/>
  <c r="AP23" i="5" s="1"/>
  <c r="AQ23" i="5" s="1"/>
  <c r="AR23" i="5" s="1"/>
  <c r="AS23" i="5" s="1"/>
  <c r="AT23" i="5" s="1"/>
  <c r="AU23" i="5" s="1"/>
  <c r="AV23" i="5" s="1"/>
  <c r="AW23" i="5" s="1"/>
  <c r="AX23" i="5" s="1"/>
  <c r="AY23" i="5" s="1"/>
  <c r="AZ23" i="5" s="1"/>
  <c r="BA23" i="5" s="1"/>
  <c r="BB23" i="5" s="1"/>
  <c r="BC23" i="5" s="1"/>
  <c r="BD23" i="5" s="1"/>
  <c r="BE23" i="5" s="1"/>
  <c r="BF23" i="5" s="1"/>
  <c r="BG23" i="5" s="1"/>
  <c r="BH23" i="5" s="1"/>
  <c r="BI23" i="5" s="1"/>
  <c r="BJ23" i="5" s="1"/>
  <c r="BK23" i="5" s="1"/>
  <c r="BL23" i="5" s="1"/>
  <c r="BM23" i="5" s="1"/>
  <c r="BN23" i="5" s="1"/>
  <c r="BO23" i="5" s="1"/>
  <c r="BP23" i="5" s="1"/>
  <c r="BQ23" i="5" s="1"/>
  <c r="BR23" i="5" s="1"/>
  <c r="BS23" i="5" s="1"/>
  <c r="BT23" i="5" s="1"/>
  <c r="BU23" i="5" s="1"/>
  <c r="BV23" i="5" s="1"/>
  <c r="BW23" i="5" s="1"/>
  <c r="BX23" i="5" s="1"/>
  <c r="BY23" i="5" s="1"/>
  <c r="BZ23" i="5" s="1"/>
  <c r="CA23" i="5" s="1"/>
  <c r="CB23" i="5" s="1"/>
  <c r="CC23" i="5" s="1"/>
  <c r="CD23" i="5" s="1"/>
  <c r="CE23" i="5" s="1"/>
  <c r="CF23" i="5" s="1"/>
  <c r="CG23" i="5" s="1"/>
  <c r="CH23" i="5" s="1"/>
  <c r="CI23" i="5" s="1"/>
  <c r="CJ23" i="5" s="1"/>
  <c r="CK23" i="5" s="1"/>
  <c r="M24" i="5"/>
  <c r="N24" i="5" s="1"/>
  <c r="O24" i="5" s="1"/>
  <c r="P24" i="5" s="1"/>
  <c r="Q24" i="5" s="1"/>
  <c r="R24" i="5" s="1"/>
  <c r="S24" i="5" s="1"/>
  <c r="T24" i="5" s="1"/>
  <c r="U24" i="5" s="1"/>
  <c r="V24" i="5" s="1"/>
  <c r="W24" i="5" s="1"/>
  <c r="X24" i="5" s="1"/>
  <c r="Y24" i="5" s="1"/>
  <c r="Z24" i="5" s="1"/>
  <c r="AA24" i="5" s="1"/>
  <c r="AB24" i="5" s="1"/>
  <c r="AC24" i="5" s="1"/>
  <c r="AD24" i="5" s="1"/>
  <c r="AE24" i="5" s="1"/>
  <c r="AF24" i="5" s="1"/>
  <c r="AG24" i="5" s="1"/>
  <c r="AH24" i="5" s="1"/>
  <c r="AI24" i="5" s="1"/>
  <c r="AJ24" i="5" s="1"/>
  <c r="AK24" i="5" s="1"/>
  <c r="AL24" i="5" s="1"/>
  <c r="AM24" i="5" s="1"/>
  <c r="AN24" i="5" s="1"/>
  <c r="AO24" i="5" s="1"/>
  <c r="AP24" i="5" s="1"/>
  <c r="AQ24" i="5" s="1"/>
  <c r="AR24" i="5" s="1"/>
  <c r="AS24" i="5" s="1"/>
  <c r="AT24" i="5" s="1"/>
  <c r="AU24" i="5" s="1"/>
  <c r="AV24" i="5" s="1"/>
  <c r="AW24" i="5" s="1"/>
  <c r="AX24" i="5" s="1"/>
  <c r="AY24" i="5" s="1"/>
  <c r="AZ24" i="5" s="1"/>
  <c r="BA24" i="5" s="1"/>
  <c r="BB24" i="5" s="1"/>
  <c r="BC24" i="5" s="1"/>
  <c r="BD24" i="5" s="1"/>
  <c r="BE24" i="5" s="1"/>
  <c r="BF24" i="5" s="1"/>
  <c r="BG24" i="5" s="1"/>
  <c r="BH24" i="5" s="1"/>
  <c r="BI24" i="5" s="1"/>
  <c r="BJ24" i="5" s="1"/>
  <c r="BK24" i="5" s="1"/>
  <c r="BL24" i="5" s="1"/>
  <c r="BM24" i="5" s="1"/>
  <c r="BN24" i="5" s="1"/>
  <c r="BO24" i="5" s="1"/>
  <c r="BP24" i="5" s="1"/>
  <c r="BQ24" i="5" s="1"/>
  <c r="BR24" i="5" s="1"/>
  <c r="BS24" i="5" s="1"/>
  <c r="BT24" i="5" s="1"/>
  <c r="BU24" i="5" s="1"/>
  <c r="BV24" i="5" s="1"/>
  <c r="BW24" i="5" s="1"/>
  <c r="BX24" i="5" s="1"/>
  <c r="BY24" i="5" s="1"/>
  <c r="BZ24" i="5" s="1"/>
  <c r="CA24" i="5" s="1"/>
  <c r="CB24" i="5" s="1"/>
  <c r="CC24" i="5" s="1"/>
  <c r="CD24" i="5" s="1"/>
  <c r="CE24" i="5" s="1"/>
  <c r="CF24" i="5" s="1"/>
  <c r="CG24" i="5" s="1"/>
  <c r="CH24" i="5" s="1"/>
  <c r="CI24" i="5" s="1"/>
  <c r="CJ24" i="5" s="1"/>
  <c r="CK24" i="5" s="1"/>
  <c r="M25" i="5"/>
  <c r="N25" i="5" s="1"/>
  <c r="O25" i="5" s="1"/>
  <c r="P25" i="5" s="1"/>
  <c r="Q25" i="5" s="1"/>
  <c r="R25" i="5" s="1"/>
  <c r="S25" i="5" s="1"/>
  <c r="T25" i="5" s="1"/>
  <c r="U25" i="5" s="1"/>
  <c r="V25" i="5" s="1"/>
  <c r="W25" i="5" s="1"/>
  <c r="X25" i="5" s="1"/>
  <c r="Y25" i="5" s="1"/>
  <c r="Z25" i="5" s="1"/>
  <c r="AA25" i="5" s="1"/>
  <c r="AB25" i="5" s="1"/>
  <c r="AC25" i="5" s="1"/>
  <c r="AD25" i="5" s="1"/>
  <c r="AE25" i="5" s="1"/>
  <c r="AF25" i="5" s="1"/>
  <c r="AG25" i="5" s="1"/>
  <c r="AH25" i="5" s="1"/>
  <c r="AI25" i="5" s="1"/>
  <c r="AJ25" i="5" s="1"/>
  <c r="AK25" i="5" s="1"/>
  <c r="AL25" i="5" s="1"/>
  <c r="AM25" i="5" s="1"/>
  <c r="AN25" i="5" s="1"/>
  <c r="AO25" i="5" s="1"/>
  <c r="AP25" i="5" s="1"/>
  <c r="AQ25" i="5" s="1"/>
  <c r="AR25" i="5" s="1"/>
  <c r="AS25" i="5" s="1"/>
  <c r="AT25" i="5" s="1"/>
  <c r="AU25" i="5" s="1"/>
  <c r="AV25" i="5" s="1"/>
  <c r="AW25" i="5" s="1"/>
  <c r="AX25" i="5" s="1"/>
  <c r="AY25" i="5" s="1"/>
  <c r="AZ25" i="5" s="1"/>
  <c r="BA25" i="5" s="1"/>
  <c r="BB25" i="5" s="1"/>
  <c r="BC25" i="5" s="1"/>
  <c r="BD25" i="5" s="1"/>
  <c r="BE25" i="5" s="1"/>
  <c r="BF25" i="5" s="1"/>
  <c r="BG25" i="5" s="1"/>
  <c r="BH25" i="5" s="1"/>
  <c r="BI25" i="5" s="1"/>
  <c r="BJ25" i="5" s="1"/>
  <c r="BK25" i="5" s="1"/>
  <c r="BL25" i="5" s="1"/>
  <c r="BM25" i="5" s="1"/>
  <c r="BN25" i="5" s="1"/>
  <c r="BO25" i="5" s="1"/>
  <c r="BP25" i="5" s="1"/>
  <c r="BQ25" i="5" s="1"/>
  <c r="BR25" i="5" s="1"/>
  <c r="BS25" i="5" s="1"/>
  <c r="BT25" i="5" s="1"/>
  <c r="BU25" i="5" s="1"/>
  <c r="BV25" i="5" s="1"/>
  <c r="BW25" i="5" s="1"/>
  <c r="BX25" i="5" s="1"/>
  <c r="BY25" i="5" s="1"/>
  <c r="BZ25" i="5" s="1"/>
  <c r="CA25" i="5" s="1"/>
  <c r="CB25" i="5" s="1"/>
  <c r="CC25" i="5" s="1"/>
  <c r="CD25" i="5" s="1"/>
  <c r="CE25" i="5" s="1"/>
  <c r="CF25" i="5" s="1"/>
  <c r="CG25" i="5" s="1"/>
  <c r="CH25" i="5" s="1"/>
  <c r="CI25" i="5" s="1"/>
  <c r="CJ25" i="5" s="1"/>
  <c r="CK25" i="5" s="1"/>
  <c r="M26" i="5"/>
  <c r="N26" i="5" s="1"/>
  <c r="O26" i="5" s="1"/>
  <c r="P26" i="5" s="1"/>
  <c r="Q26" i="5" s="1"/>
  <c r="R26" i="5" s="1"/>
  <c r="S26" i="5" s="1"/>
  <c r="T26" i="5" s="1"/>
  <c r="U26" i="5" s="1"/>
  <c r="V26" i="5" s="1"/>
  <c r="W26" i="5" s="1"/>
  <c r="X26" i="5" s="1"/>
  <c r="Y26" i="5" s="1"/>
  <c r="Z26" i="5" s="1"/>
  <c r="AA26" i="5" s="1"/>
  <c r="AB26" i="5" s="1"/>
  <c r="AC26" i="5" s="1"/>
  <c r="AD26" i="5" s="1"/>
  <c r="AE26" i="5" s="1"/>
  <c r="AF26" i="5" s="1"/>
  <c r="AG26" i="5" s="1"/>
  <c r="AH26" i="5" s="1"/>
  <c r="AI26" i="5" s="1"/>
  <c r="AJ26" i="5" s="1"/>
  <c r="AK26" i="5" s="1"/>
  <c r="AL26" i="5" s="1"/>
  <c r="AM26" i="5" s="1"/>
  <c r="AN26" i="5" s="1"/>
  <c r="AO26" i="5" s="1"/>
  <c r="AP26" i="5" s="1"/>
  <c r="AQ26" i="5" s="1"/>
  <c r="AR26" i="5" s="1"/>
  <c r="AS26" i="5" s="1"/>
  <c r="AT26" i="5" s="1"/>
  <c r="AU26" i="5" s="1"/>
  <c r="AV26" i="5" s="1"/>
  <c r="AW26" i="5" s="1"/>
  <c r="AX26" i="5" s="1"/>
  <c r="AY26" i="5" s="1"/>
  <c r="AZ26" i="5" s="1"/>
  <c r="BA26" i="5" s="1"/>
  <c r="BB26" i="5" s="1"/>
  <c r="BC26" i="5" s="1"/>
  <c r="BD26" i="5" s="1"/>
  <c r="BE26" i="5" s="1"/>
  <c r="BF26" i="5" s="1"/>
  <c r="BG26" i="5" s="1"/>
  <c r="BH26" i="5" s="1"/>
  <c r="BI26" i="5" s="1"/>
  <c r="BJ26" i="5" s="1"/>
  <c r="BK26" i="5" s="1"/>
  <c r="BL26" i="5" s="1"/>
  <c r="BM26" i="5" s="1"/>
  <c r="BN26" i="5" s="1"/>
  <c r="BO26" i="5" s="1"/>
  <c r="BP26" i="5" s="1"/>
  <c r="BQ26" i="5" s="1"/>
  <c r="BR26" i="5" s="1"/>
  <c r="BS26" i="5" s="1"/>
  <c r="BT26" i="5" s="1"/>
  <c r="BU26" i="5" s="1"/>
  <c r="BV26" i="5" s="1"/>
  <c r="BW26" i="5" s="1"/>
  <c r="BX26" i="5" s="1"/>
  <c r="BY26" i="5" s="1"/>
  <c r="BZ26" i="5" s="1"/>
  <c r="CA26" i="5" s="1"/>
  <c r="CB26" i="5" s="1"/>
  <c r="CC26" i="5" s="1"/>
  <c r="CD26" i="5" s="1"/>
  <c r="CE26" i="5" s="1"/>
  <c r="CF26" i="5" s="1"/>
  <c r="CG26" i="5" s="1"/>
  <c r="CH26" i="5" s="1"/>
  <c r="CI26" i="5" s="1"/>
  <c r="CJ26" i="5" s="1"/>
  <c r="CK26" i="5" s="1"/>
  <c r="M27" i="5"/>
  <c r="N27" i="5" s="1"/>
  <c r="O27" i="5" s="1"/>
  <c r="P27" i="5" s="1"/>
  <c r="Q27" i="5" s="1"/>
  <c r="R27" i="5" s="1"/>
  <c r="S27" i="5" s="1"/>
  <c r="T27" i="5" s="1"/>
  <c r="U27" i="5" s="1"/>
  <c r="V27" i="5" s="1"/>
  <c r="W27" i="5" s="1"/>
  <c r="X27" i="5" s="1"/>
  <c r="Y27" i="5" s="1"/>
  <c r="Z27" i="5" s="1"/>
  <c r="AA27" i="5" s="1"/>
  <c r="AB27" i="5" s="1"/>
  <c r="AC27" i="5" s="1"/>
  <c r="AD27" i="5" s="1"/>
  <c r="AE27" i="5" s="1"/>
  <c r="AF27" i="5" s="1"/>
  <c r="AG27" i="5" s="1"/>
  <c r="AH27" i="5" s="1"/>
  <c r="AI27" i="5" s="1"/>
  <c r="AJ27" i="5" s="1"/>
  <c r="AK27" i="5" s="1"/>
  <c r="AL27" i="5" s="1"/>
  <c r="AM27" i="5" s="1"/>
  <c r="AN27" i="5" s="1"/>
  <c r="AO27" i="5" s="1"/>
  <c r="AP27" i="5" s="1"/>
  <c r="AQ27" i="5" s="1"/>
  <c r="AR27" i="5" s="1"/>
  <c r="AS27" i="5" s="1"/>
  <c r="AT27" i="5" s="1"/>
  <c r="AU27" i="5" s="1"/>
  <c r="AV27" i="5" s="1"/>
  <c r="AW27" i="5" s="1"/>
  <c r="AX27" i="5" s="1"/>
  <c r="AY27" i="5" s="1"/>
  <c r="AZ27" i="5" s="1"/>
  <c r="BA27" i="5" s="1"/>
  <c r="BB27" i="5" s="1"/>
  <c r="BC27" i="5" s="1"/>
  <c r="BD27" i="5" s="1"/>
  <c r="BE27" i="5" s="1"/>
  <c r="BF27" i="5" s="1"/>
  <c r="BG27" i="5" s="1"/>
  <c r="BH27" i="5" s="1"/>
  <c r="BI27" i="5" s="1"/>
  <c r="BJ27" i="5" s="1"/>
  <c r="BK27" i="5" s="1"/>
  <c r="BL27" i="5" s="1"/>
  <c r="BM27" i="5" s="1"/>
  <c r="BN27" i="5" s="1"/>
  <c r="BO27" i="5" s="1"/>
  <c r="BP27" i="5" s="1"/>
  <c r="BQ27" i="5" s="1"/>
  <c r="BR27" i="5" s="1"/>
  <c r="BS27" i="5" s="1"/>
  <c r="BT27" i="5" s="1"/>
  <c r="BU27" i="5" s="1"/>
  <c r="BV27" i="5" s="1"/>
  <c r="BW27" i="5" s="1"/>
  <c r="BX27" i="5" s="1"/>
  <c r="BY27" i="5" s="1"/>
  <c r="BZ27" i="5" s="1"/>
  <c r="CA27" i="5" s="1"/>
  <c r="CB27" i="5" s="1"/>
  <c r="CC27" i="5" s="1"/>
  <c r="CD27" i="5" s="1"/>
  <c r="CE27" i="5" s="1"/>
  <c r="CF27" i="5" s="1"/>
  <c r="CG27" i="5" s="1"/>
  <c r="CH27" i="5" s="1"/>
  <c r="CI27" i="5" s="1"/>
  <c r="CJ27" i="5" s="1"/>
  <c r="CK27" i="5" s="1"/>
  <c r="M28" i="5"/>
  <c r="N28" i="5" s="1"/>
  <c r="O28" i="5" s="1"/>
  <c r="P28" i="5" s="1"/>
  <c r="Q28" i="5" s="1"/>
  <c r="R28" i="5" s="1"/>
  <c r="S28" i="5" s="1"/>
  <c r="T28" i="5" s="1"/>
  <c r="U28" i="5" s="1"/>
  <c r="V28" i="5" s="1"/>
  <c r="W28" i="5" s="1"/>
  <c r="X28" i="5" s="1"/>
  <c r="Y28" i="5" s="1"/>
  <c r="Z28" i="5" s="1"/>
  <c r="AA28" i="5" s="1"/>
  <c r="AB28" i="5" s="1"/>
  <c r="AC28" i="5" s="1"/>
  <c r="AD28" i="5" s="1"/>
  <c r="AE28" i="5" s="1"/>
  <c r="AF28" i="5" s="1"/>
  <c r="AG28" i="5" s="1"/>
  <c r="AH28" i="5" s="1"/>
  <c r="AI28" i="5" s="1"/>
  <c r="AJ28" i="5" s="1"/>
  <c r="AK28" i="5" s="1"/>
  <c r="AL28" i="5" s="1"/>
  <c r="AM28" i="5" s="1"/>
  <c r="AN28" i="5" s="1"/>
  <c r="AO28" i="5" s="1"/>
  <c r="AP28" i="5" s="1"/>
  <c r="AQ28" i="5" s="1"/>
  <c r="AR28" i="5" s="1"/>
  <c r="AS28" i="5" s="1"/>
  <c r="AT28" i="5" s="1"/>
  <c r="AU28" i="5" s="1"/>
  <c r="AV28" i="5" s="1"/>
  <c r="AW28" i="5" s="1"/>
  <c r="AX28" i="5" s="1"/>
  <c r="AY28" i="5" s="1"/>
  <c r="AZ28" i="5" s="1"/>
  <c r="BA28" i="5" s="1"/>
  <c r="BB28" i="5" s="1"/>
  <c r="BC28" i="5" s="1"/>
  <c r="BD28" i="5" s="1"/>
  <c r="BE28" i="5" s="1"/>
  <c r="BF28" i="5" s="1"/>
  <c r="BG28" i="5" s="1"/>
  <c r="BH28" i="5" s="1"/>
  <c r="BI28" i="5" s="1"/>
  <c r="BJ28" i="5" s="1"/>
  <c r="BK28" i="5" s="1"/>
  <c r="BL28" i="5" s="1"/>
  <c r="BM28" i="5" s="1"/>
  <c r="BN28" i="5" s="1"/>
  <c r="BO28" i="5" s="1"/>
  <c r="BP28" i="5" s="1"/>
  <c r="BQ28" i="5" s="1"/>
  <c r="BR28" i="5" s="1"/>
  <c r="BS28" i="5" s="1"/>
  <c r="BT28" i="5" s="1"/>
  <c r="BU28" i="5" s="1"/>
  <c r="BV28" i="5" s="1"/>
  <c r="BW28" i="5" s="1"/>
  <c r="BX28" i="5" s="1"/>
  <c r="BY28" i="5" s="1"/>
  <c r="BZ28" i="5" s="1"/>
  <c r="CA28" i="5" s="1"/>
  <c r="CB28" i="5" s="1"/>
  <c r="CC28" i="5" s="1"/>
  <c r="CD28" i="5" s="1"/>
  <c r="CE28" i="5" s="1"/>
  <c r="CF28" i="5" s="1"/>
  <c r="CG28" i="5" s="1"/>
  <c r="CH28" i="5" s="1"/>
  <c r="CI28" i="5" s="1"/>
  <c r="CJ28" i="5" s="1"/>
  <c r="CK28" i="5" s="1"/>
  <c r="M29" i="5"/>
  <c r="N29" i="5" s="1"/>
  <c r="O29" i="5" s="1"/>
  <c r="P29" i="5" s="1"/>
  <c r="Q29" i="5" s="1"/>
  <c r="R29" i="5" s="1"/>
  <c r="S29" i="5" s="1"/>
  <c r="T29" i="5" s="1"/>
  <c r="U29" i="5" s="1"/>
  <c r="V29" i="5" s="1"/>
  <c r="W29" i="5" s="1"/>
  <c r="X29" i="5" s="1"/>
  <c r="Y29" i="5" s="1"/>
  <c r="Z29" i="5" s="1"/>
  <c r="AA29" i="5" s="1"/>
  <c r="AB29" i="5" s="1"/>
  <c r="AC29" i="5" s="1"/>
  <c r="AD29" i="5" s="1"/>
  <c r="AE29" i="5" s="1"/>
  <c r="AF29" i="5" s="1"/>
  <c r="AG29" i="5" s="1"/>
  <c r="AH29" i="5" s="1"/>
  <c r="AI29" i="5" s="1"/>
  <c r="AJ29" i="5" s="1"/>
  <c r="AK29" i="5" s="1"/>
  <c r="AL29" i="5" s="1"/>
  <c r="AM29" i="5" s="1"/>
  <c r="AN29" i="5" s="1"/>
  <c r="AO29" i="5" s="1"/>
  <c r="AP29" i="5" s="1"/>
  <c r="AQ29" i="5" s="1"/>
  <c r="AR29" i="5" s="1"/>
  <c r="AS29" i="5" s="1"/>
  <c r="AT29" i="5" s="1"/>
  <c r="AU29" i="5" s="1"/>
  <c r="AV29" i="5" s="1"/>
  <c r="AW29" i="5" s="1"/>
  <c r="AX29" i="5" s="1"/>
  <c r="AY29" i="5" s="1"/>
  <c r="AZ29" i="5" s="1"/>
  <c r="BA29" i="5" s="1"/>
  <c r="BB29" i="5" s="1"/>
  <c r="BC29" i="5" s="1"/>
  <c r="BD29" i="5" s="1"/>
  <c r="BE29" i="5" s="1"/>
  <c r="BF29" i="5" s="1"/>
  <c r="BG29" i="5" s="1"/>
  <c r="BH29" i="5" s="1"/>
  <c r="BI29" i="5" s="1"/>
  <c r="BJ29" i="5" s="1"/>
  <c r="BK29" i="5" s="1"/>
  <c r="BL29" i="5" s="1"/>
  <c r="BM29" i="5" s="1"/>
  <c r="BN29" i="5" s="1"/>
  <c r="BO29" i="5" s="1"/>
  <c r="BP29" i="5" s="1"/>
  <c r="BQ29" i="5" s="1"/>
  <c r="BR29" i="5" s="1"/>
  <c r="BS29" i="5" s="1"/>
  <c r="BT29" i="5" s="1"/>
  <c r="BU29" i="5" s="1"/>
  <c r="BV29" i="5" s="1"/>
  <c r="BW29" i="5" s="1"/>
  <c r="BX29" i="5" s="1"/>
  <c r="BY29" i="5" s="1"/>
  <c r="BZ29" i="5" s="1"/>
  <c r="CA29" i="5" s="1"/>
  <c r="CB29" i="5" s="1"/>
  <c r="CC29" i="5" s="1"/>
  <c r="CD29" i="5" s="1"/>
  <c r="CE29" i="5" s="1"/>
  <c r="CF29" i="5" s="1"/>
  <c r="CG29" i="5" s="1"/>
  <c r="CH29" i="5" s="1"/>
  <c r="CI29" i="5" s="1"/>
  <c r="CJ29" i="5" s="1"/>
  <c r="CK29" i="5" s="1"/>
  <c r="M30" i="5"/>
  <c r="N30" i="5" s="1"/>
  <c r="O30" i="5" s="1"/>
  <c r="P30" i="5" s="1"/>
  <c r="Q30" i="5" s="1"/>
  <c r="R30" i="5" s="1"/>
  <c r="S30" i="5" s="1"/>
  <c r="T30" i="5" s="1"/>
  <c r="U30" i="5" s="1"/>
  <c r="V30" i="5" s="1"/>
  <c r="W30" i="5" s="1"/>
  <c r="X30" i="5" s="1"/>
  <c r="Y30" i="5" s="1"/>
  <c r="Z30" i="5" s="1"/>
  <c r="AA30" i="5" s="1"/>
  <c r="AB30" i="5" s="1"/>
  <c r="AC30" i="5" s="1"/>
  <c r="AD30" i="5" s="1"/>
  <c r="AE30" i="5" s="1"/>
  <c r="AF30" i="5" s="1"/>
  <c r="AG30" i="5" s="1"/>
  <c r="AH30" i="5" s="1"/>
  <c r="AI30" i="5" s="1"/>
  <c r="AJ30" i="5" s="1"/>
  <c r="AK30" i="5" s="1"/>
  <c r="AL30" i="5" s="1"/>
  <c r="AM30" i="5" s="1"/>
  <c r="AN30" i="5" s="1"/>
  <c r="AO30" i="5" s="1"/>
  <c r="AP30" i="5" s="1"/>
  <c r="AQ30" i="5" s="1"/>
  <c r="AR30" i="5" s="1"/>
  <c r="AS30" i="5" s="1"/>
  <c r="AT30" i="5" s="1"/>
  <c r="AU30" i="5" s="1"/>
  <c r="AV30" i="5" s="1"/>
  <c r="AW30" i="5" s="1"/>
  <c r="AX30" i="5" s="1"/>
  <c r="AY30" i="5" s="1"/>
  <c r="AZ30" i="5" s="1"/>
  <c r="BA30" i="5" s="1"/>
  <c r="BB30" i="5" s="1"/>
  <c r="BC30" i="5" s="1"/>
  <c r="BD30" i="5" s="1"/>
  <c r="BE30" i="5" s="1"/>
  <c r="BF30" i="5" s="1"/>
  <c r="BG30" i="5" s="1"/>
  <c r="BH30" i="5" s="1"/>
  <c r="BI30" i="5" s="1"/>
  <c r="BJ30" i="5" s="1"/>
  <c r="BK30" i="5" s="1"/>
  <c r="BL30" i="5" s="1"/>
  <c r="BM30" i="5" s="1"/>
  <c r="BN30" i="5" s="1"/>
  <c r="BO30" i="5" s="1"/>
  <c r="BP30" i="5" s="1"/>
  <c r="BQ30" i="5" s="1"/>
  <c r="BR30" i="5" s="1"/>
  <c r="BS30" i="5" s="1"/>
  <c r="BT30" i="5" s="1"/>
  <c r="BU30" i="5" s="1"/>
  <c r="BV30" i="5" s="1"/>
  <c r="BW30" i="5" s="1"/>
  <c r="BX30" i="5" s="1"/>
  <c r="BY30" i="5" s="1"/>
  <c r="BZ30" i="5" s="1"/>
  <c r="CA30" i="5" s="1"/>
  <c r="CB30" i="5" s="1"/>
  <c r="CC30" i="5" s="1"/>
  <c r="CD30" i="5" s="1"/>
  <c r="CE30" i="5" s="1"/>
  <c r="CF30" i="5" s="1"/>
  <c r="CG30" i="5" s="1"/>
  <c r="CH30" i="5" s="1"/>
  <c r="CI30" i="5" s="1"/>
  <c r="CJ30" i="5" s="1"/>
  <c r="CK30" i="5" s="1"/>
  <c r="M31" i="5"/>
  <c r="N31" i="5" s="1"/>
  <c r="O31" i="5" s="1"/>
  <c r="P31" i="5" s="1"/>
  <c r="Q31" i="5" s="1"/>
  <c r="R31" i="5" s="1"/>
  <c r="S31" i="5" s="1"/>
  <c r="T31" i="5" s="1"/>
  <c r="U31" i="5" s="1"/>
  <c r="V31" i="5" s="1"/>
  <c r="W31" i="5" s="1"/>
  <c r="X31" i="5" s="1"/>
  <c r="Y31" i="5" s="1"/>
  <c r="Z31" i="5" s="1"/>
  <c r="AA31" i="5" s="1"/>
  <c r="AB31" i="5" s="1"/>
  <c r="AC31" i="5" s="1"/>
  <c r="AD31" i="5" s="1"/>
  <c r="AE31" i="5" s="1"/>
  <c r="AF31" i="5" s="1"/>
  <c r="AG31" i="5" s="1"/>
  <c r="AH31" i="5" s="1"/>
  <c r="AI31" i="5" s="1"/>
  <c r="AJ31" i="5" s="1"/>
  <c r="AK31" i="5" s="1"/>
  <c r="AL31" i="5" s="1"/>
  <c r="AM31" i="5" s="1"/>
  <c r="AN31" i="5" s="1"/>
  <c r="AO31" i="5" s="1"/>
  <c r="AP31" i="5" s="1"/>
  <c r="AQ31" i="5" s="1"/>
  <c r="AR31" i="5" s="1"/>
  <c r="AS31" i="5" s="1"/>
  <c r="AT31" i="5" s="1"/>
  <c r="AU31" i="5" s="1"/>
  <c r="AV31" i="5" s="1"/>
  <c r="AW31" i="5" s="1"/>
  <c r="AX31" i="5" s="1"/>
  <c r="AY31" i="5" s="1"/>
  <c r="AZ31" i="5" s="1"/>
  <c r="BA31" i="5" s="1"/>
  <c r="BB31" i="5" s="1"/>
  <c r="BC31" i="5" s="1"/>
  <c r="BD31" i="5" s="1"/>
  <c r="BE31" i="5" s="1"/>
  <c r="BF31" i="5" s="1"/>
  <c r="BG31" i="5" s="1"/>
  <c r="BH31" i="5" s="1"/>
  <c r="BI31" i="5" s="1"/>
  <c r="BJ31" i="5" s="1"/>
  <c r="BK31" i="5" s="1"/>
  <c r="BL31" i="5" s="1"/>
  <c r="BM31" i="5" s="1"/>
  <c r="BN31" i="5" s="1"/>
  <c r="BO31" i="5" s="1"/>
  <c r="BP31" i="5" s="1"/>
  <c r="BQ31" i="5" s="1"/>
  <c r="BR31" i="5" s="1"/>
  <c r="BS31" i="5" s="1"/>
  <c r="BT31" i="5" s="1"/>
  <c r="BU31" i="5" s="1"/>
  <c r="BV31" i="5" s="1"/>
  <c r="BW31" i="5" s="1"/>
  <c r="BX31" i="5" s="1"/>
  <c r="BY31" i="5" s="1"/>
  <c r="BZ31" i="5" s="1"/>
  <c r="CA31" i="5" s="1"/>
  <c r="CB31" i="5" s="1"/>
  <c r="CC31" i="5" s="1"/>
  <c r="CD31" i="5" s="1"/>
  <c r="CE31" i="5" s="1"/>
  <c r="CF31" i="5" s="1"/>
  <c r="CG31" i="5" s="1"/>
  <c r="CH31" i="5" s="1"/>
  <c r="CI31" i="5" s="1"/>
  <c r="CJ31" i="5" s="1"/>
  <c r="CK31" i="5" s="1"/>
  <c r="M32" i="5"/>
  <c r="N32" i="5" s="1"/>
  <c r="O32" i="5" s="1"/>
  <c r="P32" i="5" s="1"/>
  <c r="Q32" i="5" s="1"/>
  <c r="R32" i="5" s="1"/>
  <c r="S32" i="5" s="1"/>
  <c r="T32" i="5" s="1"/>
  <c r="U32" i="5" s="1"/>
  <c r="V32" i="5" s="1"/>
  <c r="W32" i="5" s="1"/>
  <c r="X32" i="5" s="1"/>
  <c r="Y32" i="5" s="1"/>
  <c r="Z32" i="5" s="1"/>
  <c r="AA32" i="5" s="1"/>
  <c r="AB32" i="5" s="1"/>
  <c r="AC32" i="5" s="1"/>
  <c r="AD32" i="5" s="1"/>
  <c r="AE32" i="5" s="1"/>
  <c r="AF32" i="5" s="1"/>
  <c r="AG32" i="5" s="1"/>
  <c r="AH32" i="5" s="1"/>
  <c r="AI32" i="5" s="1"/>
  <c r="AJ32" i="5" s="1"/>
  <c r="AK32" i="5" s="1"/>
  <c r="AL32" i="5" s="1"/>
  <c r="AM32" i="5" s="1"/>
  <c r="AN32" i="5" s="1"/>
  <c r="AO32" i="5" s="1"/>
  <c r="AP32" i="5" s="1"/>
  <c r="AQ32" i="5" s="1"/>
  <c r="AR32" i="5" s="1"/>
  <c r="AS32" i="5" s="1"/>
  <c r="AT32" i="5" s="1"/>
  <c r="AU32" i="5" s="1"/>
  <c r="AV32" i="5" s="1"/>
  <c r="AW32" i="5" s="1"/>
  <c r="AX32" i="5" s="1"/>
  <c r="AY32" i="5" s="1"/>
  <c r="AZ32" i="5" s="1"/>
  <c r="BA32" i="5" s="1"/>
  <c r="BB32" i="5" s="1"/>
  <c r="BC32" i="5" s="1"/>
  <c r="BD32" i="5" s="1"/>
  <c r="BE32" i="5" s="1"/>
  <c r="BF32" i="5" s="1"/>
  <c r="BG32" i="5" s="1"/>
  <c r="BH32" i="5" s="1"/>
  <c r="BI32" i="5" s="1"/>
  <c r="BJ32" i="5" s="1"/>
  <c r="BK32" i="5" s="1"/>
  <c r="BL32" i="5" s="1"/>
  <c r="BM32" i="5" s="1"/>
  <c r="BN32" i="5" s="1"/>
  <c r="BO32" i="5" s="1"/>
  <c r="BP32" i="5" s="1"/>
  <c r="BQ32" i="5" s="1"/>
  <c r="BR32" i="5" s="1"/>
  <c r="BS32" i="5" s="1"/>
  <c r="BT32" i="5" s="1"/>
  <c r="BU32" i="5" s="1"/>
  <c r="BV32" i="5" s="1"/>
  <c r="BW32" i="5" s="1"/>
  <c r="BX32" i="5" s="1"/>
  <c r="BY32" i="5" s="1"/>
  <c r="BZ32" i="5" s="1"/>
  <c r="CA32" i="5" s="1"/>
  <c r="CB32" i="5" s="1"/>
  <c r="CC32" i="5" s="1"/>
  <c r="CD32" i="5" s="1"/>
  <c r="CE32" i="5" s="1"/>
  <c r="CF32" i="5" s="1"/>
  <c r="CG32" i="5" s="1"/>
  <c r="CH32" i="5" s="1"/>
  <c r="CI32" i="5" s="1"/>
  <c r="CJ32" i="5" s="1"/>
  <c r="CK32" i="5" s="1"/>
  <c r="M33" i="5"/>
  <c r="N33" i="5" s="1"/>
  <c r="O33" i="5" s="1"/>
  <c r="P33" i="5" s="1"/>
  <c r="Q33" i="5" s="1"/>
  <c r="R33" i="5" s="1"/>
  <c r="S33" i="5" s="1"/>
  <c r="T33" i="5" s="1"/>
  <c r="U33" i="5" s="1"/>
  <c r="V33" i="5" s="1"/>
  <c r="W33" i="5" s="1"/>
  <c r="X33" i="5" s="1"/>
  <c r="Y33" i="5" s="1"/>
  <c r="Z33" i="5" s="1"/>
  <c r="AA33" i="5" s="1"/>
  <c r="AB33" i="5" s="1"/>
  <c r="AC33" i="5" s="1"/>
  <c r="AD33" i="5" s="1"/>
  <c r="AE33" i="5" s="1"/>
  <c r="AF33" i="5" s="1"/>
  <c r="AG33" i="5" s="1"/>
  <c r="AH33" i="5" s="1"/>
  <c r="AI33" i="5" s="1"/>
  <c r="AJ33" i="5" s="1"/>
  <c r="AK33" i="5" s="1"/>
  <c r="AL33" i="5" s="1"/>
  <c r="AM33" i="5" s="1"/>
  <c r="AN33" i="5" s="1"/>
  <c r="AO33" i="5" s="1"/>
  <c r="AP33" i="5" s="1"/>
  <c r="AQ33" i="5" s="1"/>
  <c r="AR33" i="5" s="1"/>
  <c r="AS33" i="5" s="1"/>
  <c r="AT33" i="5" s="1"/>
  <c r="AU33" i="5" s="1"/>
  <c r="AV33" i="5" s="1"/>
  <c r="AW33" i="5" s="1"/>
  <c r="AX33" i="5" s="1"/>
  <c r="AY33" i="5" s="1"/>
  <c r="AZ33" i="5" s="1"/>
  <c r="BA33" i="5" s="1"/>
  <c r="BB33" i="5" s="1"/>
  <c r="BC33" i="5" s="1"/>
  <c r="BD33" i="5" s="1"/>
  <c r="BE33" i="5" s="1"/>
  <c r="BF33" i="5" s="1"/>
  <c r="BG33" i="5" s="1"/>
  <c r="BH33" i="5" s="1"/>
  <c r="BI33" i="5" s="1"/>
  <c r="BJ33" i="5" s="1"/>
  <c r="BK33" i="5" s="1"/>
  <c r="BL33" i="5" s="1"/>
  <c r="BM33" i="5" s="1"/>
  <c r="BN33" i="5" s="1"/>
  <c r="BO33" i="5" s="1"/>
  <c r="BP33" i="5" s="1"/>
  <c r="BQ33" i="5" s="1"/>
  <c r="BR33" i="5" s="1"/>
  <c r="BS33" i="5" s="1"/>
  <c r="BT33" i="5" s="1"/>
  <c r="BU33" i="5" s="1"/>
  <c r="BV33" i="5" s="1"/>
  <c r="BW33" i="5" s="1"/>
  <c r="BX33" i="5" s="1"/>
  <c r="BY33" i="5" s="1"/>
  <c r="BZ33" i="5" s="1"/>
  <c r="CA33" i="5" s="1"/>
  <c r="CB33" i="5" s="1"/>
  <c r="CC33" i="5" s="1"/>
  <c r="CD33" i="5" s="1"/>
  <c r="CE33" i="5" s="1"/>
  <c r="CF33" i="5" s="1"/>
  <c r="CG33" i="5" s="1"/>
  <c r="CH33" i="5" s="1"/>
  <c r="CI33" i="5" s="1"/>
  <c r="CJ33" i="5" s="1"/>
  <c r="CK33" i="5" s="1"/>
  <c r="M34" i="5"/>
  <c r="N34" i="5" s="1"/>
  <c r="O34" i="5" s="1"/>
  <c r="P34" i="5" s="1"/>
  <c r="Q34" i="5" s="1"/>
  <c r="R34" i="5" s="1"/>
  <c r="S34" i="5" s="1"/>
  <c r="T34" i="5" s="1"/>
  <c r="U34" i="5" s="1"/>
  <c r="V34" i="5" s="1"/>
  <c r="W34" i="5" s="1"/>
  <c r="X34" i="5" s="1"/>
  <c r="Y34" i="5" s="1"/>
  <c r="Z34" i="5" s="1"/>
  <c r="AA34" i="5" s="1"/>
  <c r="AB34" i="5" s="1"/>
  <c r="AC34" i="5" s="1"/>
  <c r="AD34" i="5" s="1"/>
  <c r="AE34" i="5" s="1"/>
  <c r="AF34" i="5" s="1"/>
  <c r="AG34" i="5" s="1"/>
  <c r="AH34" i="5" s="1"/>
  <c r="AI34" i="5" s="1"/>
  <c r="AJ34" i="5" s="1"/>
  <c r="AK34" i="5" s="1"/>
  <c r="AL34" i="5" s="1"/>
  <c r="AM34" i="5" s="1"/>
  <c r="AN34" i="5" s="1"/>
  <c r="AO34" i="5" s="1"/>
  <c r="AP34" i="5" s="1"/>
  <c r="AQ34" i="5" s="1"/>
  <c r="AR34" i="5" s="1"/>
  <c r="AS34" i="5" s="1"/>
  <c r="AT34" i="5" s="1"/>
  <c r="AU34" i="5" s="1"/>
  <c r="AV34" i="5" s="1"/>
  <c r="AW34" i="5" s="1"/>
  <c r="AX34" i="5" s="1"/>
  <c r="AY34" i="5" s="1"/>
  <c r="AZ34" i="5" s="1"/>
  <c r="BA34" i="5" s="1"/>
  <c r="BB34" i="5" s="1"/>
  <c r="BC34" i="5" s="1"/>
  <c r="BD34" i="5" s="1"/>
  <c r="BE34" i="5" s="1"/>
  <c r="BF34" i="5" s="1"/>
  <c r="BG34" i="5" s="1"/>
  <c r="BH34" i="5" s="1"/>
  <c r="BI34" i="5" s="1"/>
  <c r="BJ34" i="5" s="1"/>
  <c r="BK34" i="5" s="1"/>
  <c r="BL34" i="5" s="1"/>
  <c r="BM34" i="5" s="1"/>
  <c r="BN34" i="5" s="1"/>
  <c r="BO34" i="5" s="1"/>
  <c r="BP34" i="5" s="1"/>
  <c r="BQ34" i="5" s="1"/>
  <c r="BR34" i="5" s="1"/>
  <c r="BS34" i="5" s="1"/>
  <c r="BT34" i="5" s="1"/>
  <c r="BU34" i="5" s="1"/>
  <c r="BV34" i="5" s="1"/>
  <c r="BW34" i="5" s="1"/>
  <c r="BX34" i="5" s="1"/>
  <c r="BY34" i="5" s="1"/>
  <c r="BZ34" i="5" s="1"/>
  <c r="CA34" i="5" s="1"/>
  <c r="CB34" i="5" s="1"/>
  <c r="CC34" i="5" s="1"/>
  <c r="CD34" i="5" s="1"/>
  <c r="CE34" i="5" s="1"/>
  <c r="CF34" i="5" s="1"/>
  <c r="CG34" i="5" s="1"/>
  <c r="CH34" i="5" s="1"/>
  <c r="CI34" i="5" s="1"/>
  <c r="CJ34" i="5" s="1"/>
  <c r="CK34" i="5" s="1"/>
  <c r="M35" i="5"/>
  <c r="N35" i="5" s="1"/>
  <c r="O35" i="5" s="1"/>
  <c r="P35" i="5" s="1"/>
  <c r="Q35" i="5" s="1"/>
  <c r="R35" i="5" s="1"/>
  <c r="S35" i="5" s="1"/>
  <c r="T35" i="5" s="1"/>
  <c r="U35" i="5" s="1"/>
  <c r="V35" i="5" s="1"/>
  <c r="W35" i="5" s="1"/>
  <c r="X35" i="5" s="1"/>
  <c r="Y35" i="5" s="1"/>
  <c r="Z35" i="5" s="1"/>
  <c r="AA35" i="5" s="1"/>
  <c r="AB35" i="5" s="1"/>
  <c r="AC35" i="5" s="1"/>
  <c r="AD35" i="5" s="1"/>
  <c r="AE35" i="5" s="1"/>
  <c r="AF35" i="5" s="1"/>
  <c r="AG35" i="5" s="1"/>
  <c r="AH35" i="5" s="1"/>
  <c r="AI35" i="5" s="1"/>
  <c r="AJ35" i="5" s="1"/>
  <c r="AK35" i="5" s="1"/>
  <c r="AL35" i="5" s="1"/>
  <c r="AM35" i="5" s="1"/>
  <c r="AN35" i="5" s="1"/>
  <c r="AO35" i="5" s="1"/>
  <c r="AP35" i="5" s="1"/>
  <c r="AQ35" i="5" s="1"/>
  <c r="AR35" i="5" s="1"/>
  <c r="AS35" i="5" s="1"/>
  <c r="AT35" i="5" s="1"/>
  <c r="AU35" i="5" s="1"/>
  <c r="AV35" i="5" s="1"/>
  <c r="AW35" i="5" s="1"/>
  <c r="AX35" i="5" s="1"/>
  <c r="AY35" i="5" s="1"/>
  <c r="AZ35" i="5" s="1"/>
  <c r="BA35" i="5" s="1"/>
  <c r="BB35" i="5" s="1"/>
  <c r="BC35" i="5" s="1"/>
  <c r="BD35" i="5" s="1"/>
  <c r="BE35" i="5" s="1"/>
  <c r="BF35" i="5" s="1"/>
  <c r="BG35" i="5" s="1"/>
  <c r="BH35" i="5" s="1"/>
  <c r="BI35" i="5" s="1"/>
  <c r="BJ35" i="5" s="1"/>
  <c r="BK35" i="5" s="1"/>
  <c r="BL35" i="5" s="1"/>
  <c r="BM35" i="5" s="1"/>
  <c r="BN35" i="5" s="1"/>
  <c r="BO35" i="5" s="1"/>
  <c r="BP35" i="5" s="1"/>
  <c r="BQ35" i="5" s="1"/>
  <c r="BR35" i="5" s="1"/>
  <c r="BS35" i="5" s="1"/>
  <c r="BT35" i="5" s="1"/>
  <c r="BU35" i="5" s="1"/>
  <c r="BV35" i="5" s="1"/>
  <c r="BW35" i="5" s="1"/>
  <c r="BX35" i="5" s="1"/>
  <c r="BY35" i="5" s="1"/>
  <c r="BZ35" i="5" s="1"/>
  <c r="CA35" i="5" s="1"/>
  <c r="CB35" i="5" s="1"/>
  <c r="CC35" i="5" s="1"/>
  <c r="CD35" i="5" s="1"/>
  <c r="CE35" i="5" s="1"/>
  <c r="CF35" i="5" s="1"/>
  <c r="CG35" i="5" s="1"/>
  <c r="CH35" i="5" s="1"/>
  <c r="CI35" i="5" s="1"/>
  <c r="CJ35" i="5" s="1"/>
  <c r="CK35" i="5" s="1"/>
  <c r="M36" i="5"/>
  <c r="N36" i="5" s="1"/>
  <c r="O36" i="5" s="1"/>
  <c r="P36" i="5" s="1"/>
  <c r="Q36" i="5" s="1"/>
  <c r="R36" i="5" s="1"/>
  <c r="S36" i="5" s="1"/>
  <c r="T36" i="5" s="1"/>
  <c r="U36" i="5" s="1"/>
  <c r="V36" i="5" s="1"/>
  <c r="W36" i="5" s="1"/>
  <c r="X36" i="5" s="1"/>
  <c r="Y36" i="5" s="1"/>
  <c r="Z36" i="5" s="1"/>
  <c r="AA36" i="5" s="1"/>
  <c r="AB36" i="5" s="1"/>
  <c r="AC36" i="5" s="1"/>
  <c r="AD36" i="5" s="1"/>
  <c r="AE36" i="5" s="1"/>
  <c r="AF36" i="5" s="1"/>
  <c r="AG36" i="5" s="1"/>
  <c r="AH36" i="5" s="1"/>
  <c r="AI36" i="5" s="1"/>
  <c r="AJ36" i="5" s="1"/>
  <c r="AK36" i="5" s="1"/>
  <c r="AL36" i="5" s="1"/>
  <c r="AM36" i="5" s="1"/>
  <c r="AN36" i="5" s="1"/>
  <c r="AO36" i="5" s="1"/>
  <c r="AP36" i="5" s="1"/>
  <c r="AQ36" i="5" s="1"/>
  <c r="AR36" i="5" s="1"/>
  <c r="AS36" i="5" s="1"/>
  <c r="AT36" i="5" s="1"/>
  <c r="AU36" i="5" s="1"/>
  <c r="AV36" i="5" s="1"/>
  <c r="AW36" i="5" s="1"/>
  <c r="AX36" i="5" s="1"/>
  <c r="AY36" i="5" s="1"/>
  <c r="AZ36" i="5" s="1"/>
  <c r="BA36" i="5" s="1"/>
  <c r="BB36" i="5" s="1"/>
  <c r="BC36" i="5" s="1"/>
  <c r="BD36" i="5" s="1"/>
  <c r="BE36" i="5" s="1"/>
  <c r="BF36" i="5" s="1"/>
  <c r="BG36" i="5" s="1"/>
  <c r="BH36" i="5" s="1"/>
  <c r="BI36" i="5" s="1"/>
  <c r="BJ36" i="5" s="1"/>
  <c r="BK36" i="5" s="1"/>
  <c r="BL36" i="5" s="1"/>
  <c r="BM36" i="5" s="1"/>
  <c r="BN36" i="5" s="1"/>
  <c r="BO36" i="5" s="1"/>
  <c r="BP36" i="5" s="1"/>
  <c r="BQ36" i="5" s="1"/>
  <c r="BR36" i="5" s="1"/>
  <c r="BS36" i="5" s="1"/>
  <c r="BT36" i="5" s="1"/>
  <c r="BU36" i="5" s="1"/>
  <c r="BV36" i="5" s="1"/>
  <c r="BW36" i="5" s="1"/>
  <c r="BX36" i="5" s="1"/>
  <c r="BY36" i="5" s="1"/>
  <c r="BZ36" i="5" s="1"/>
  <c r="CA36" i="5" s="1"/>
  <c r="CB36" i="5" s="1"/>
  <c r="CC36" i="5" s="1"/>
  <c r="CD36" i="5" s="1"/>
  <c r="CE36" i="5" s="1"/>
  <c r="CF36" i="5" s="1"/>
  <c r="CG36" i="5" s="1"/>
  <c r="CH36" i="5" s="1"/>
  <c r="CI36" i="5" s="1"/>
  <c r="CJ36" i="5" s="1"/>
  <c r="CK36" i="5" s="1"/>
  <c r="M37" i="5"/>
  <c r="N37" i="5" s="1"/>
  <c r="O37" i="5" s="1"/>
  <c r="P37" i="5" s="1"/>
  <c r="Q37" i="5" s="1"/>
  <c r="R37" i="5" s="1"/>
  <c r="S37" i="5" s="1"/>
  <c r="T37" i="5" s="1"/>
  <c r="U37" i="5" s="1"/>
  <c r="V37" i="5" s="1"/>
  <c r="W37" i="5" s="1"/>
  <c r="X37" i="5" s="1"/>
  <c r="Y37" i="5" s="1"/>
  <c r="Z37" i="5" s="1"/>
  <c r="AA37" i="5" s="1"/>
  <c r="AB37" i="5" s="1"/>
  <c r="AC37" i="5" s="1"/>
  <c r="AD37" i="5" s="1"/>
  <c r="AE37" i="5" s="1"/>
  <c r="AF37" i="5" s="1"/>
  <c r="AG37" i="5" s="1"/>
  <c r="AH37" i="5" s="1"/>
  <c r="AI37" i="5" s="1"/>
  <c r="AJ37" i="5" s="1"/>
  <c r="AK37" i="5" s="1"/>
  <c r="AL37" i="5" s="1"/>
  <c r="AM37" i="5" s="1"/>
  <c r="AN37" i="5" s="1"/>
  <c r="AO37" i="5" s="1"/>
  <c r="AP37" i="5" s="1"/>
  <c r="AQ37" i="5" s="1"/>
  <c r="AR37" i="5" s="1"/>
  <c r="AS37" i="5" s="1"/>
  <c r="AT37" i="5" s="1"/>
  <c r="AU37" i="5" s="1"/>
  <c r="AV37" i="5" s="1"/>
  <c r="AW37" i="5" s="1"/>
  <c r="AX37" i="5" s="1"/>
  <c r="AY37" i="5" s="1"/>
  <c r="AZ37" i="5" s="1"/>
  <c r="BA37" i="5" s="1"/>
  <c r="BB37" i="5" s="1"/>
  <c r="BC37" i="5" s="1"/>
  <c r="BD37" i="5" s="1"/>
  <c r="BE37" i="5" s="1"/>
  <c r="BF37" i="5" s="1"/>
  <c r="BG37" i="5" s="1"/>
  <c r="BH37" i="5" s="1"/>
  <c r="BI37" i="5" s="1"/>
  <c r="BJ37" i="5" s="1"/>
  <c r="BK37" i="5" s="1"/>
  <c r="BL37" i="5" s="1"/>
  <c r="BM37" i="5" s="1"/>
  <c r="BN37" i="5" s="1"/>
  <c r="BO37" i="5" s="1"/>
  <c r="BP37" i="5" s="1"/>
  <c r="BQ37" i="5" s="1"/>
  <c r="BR37" i="5" s="1"/>
  <c r="BS37" i="5" s="1"/>
  <c r="BT37" i="5" s="1"/>
  <c r="BU37" i="5" s="1"/>
  <c r="BV37" i="5" s="1"/>
  <c r="BW37" i="5" s="1"/>
  <c r="BX37" i="5" s="1"/>
  <c r="BY37" i="5" s="1"/>
  <c r="BZ37" i="5" s="1"/>
  <c r="CA37" i="5" s="1"/>
  <c r="CB37" i="5" s="1"/>
  <c r="CC37" i="5" s="1"/>
  <c r="CD37" i="5" s="1"/>
  <c r="CE37" i="5" s="1"/>
  <c r="CF37" i="5" s="1"/>
  <c r="CG37" i="5" s="1"/>
  <c r="CH37" i="5" s="1"/>
  <c r="CI37" i="5" s="1"/>
  <c r="CJ37" i="5" s="1"/>
  <c r="CK37" i="5" s="1"/>
  <c r="M38" i="5"/>
  <c r="N38" i="5" s="1"/>
  <c r="O38" i="5" s="1"/>
  <c r="P38" i="5" s="1"/>
  <c r="Q38" i="5" s="1"/>
  <c r="R38" i="5" s="1"/>
  <c r="S38" i="5" s="1"/>
  <c r="T38" i="5" s="1"/>
  <c r="U38" i="5" s="1"/>
  <c r="V38" i="5" s="1"/>
  <c r="W38" i="5" s="1"/>
  <c r="X38" i="5" s="1"/>
  <c r="Y38" i="5" s="1"/>
  <c r="Z38" i="5" s="1"/>
  <c r="AA38" i="5" s="1"/>
  <c r="AB38" i="5" s="1"/>
  <c r="AC38" i="5" s="1"/>
  <c r="AD38" i="5" s="1"/>
  <c r="AE38" i="5" s="1"/>
  <c r="AF38" i="5" s="1"/>
  <c r="AG38" i="5" s="1"/>
  <c r="AH38" i="5" s="1"/>
  <c r="AI38" i="5" s="1"/>
  <c r="AJ38" i="5" s="1"/>
  <c r="AK38" i="5" s="1"/>
  <c r="AL38" i="5" s="1"/>
  <c r="AM38" i="5" s="1"/>
  <c r="AN38" i="5" s="1"/>
  <c r="AO38" i="5" s="1"/>
  <c r="AP38" i="5" s="1"/>
  <c r="AQ38" i="5" s="1"/>
  <c r="AR38" i="5" s="1"/>
  <c r="AS38" i="5" s="1"/>
  <c r="AT38" i="5" s="1"/>
  <c r="AU38" i="5" s="1"/>
  <c r="AV38" i="5" s="1"/>
  <c r="AW38" i="5" s="1"/>
  <c r="AX38" i="5" s="1"/>
  <c r="AY38" i="5" s="1"/>
  <c r="AZ38" i="5" s="1"/>
  <c r="BA38" i="5" s="1"/>
  <c r="BB38" i="5" s="1"/>
  <c r="BC38" i="5" s="1"/>
  <c r="BD38" i="5" s="1"/>
  <c r="BE38" i="5" s="1"/>
  <c r="BF38" i="5" s="1"/>
  <c r="BG38" i="5" s="1"/>
  <c r="BH38" i="5" s="1"/>
  <c r="BI38" i="5" s="1"/>
  <c r="BJ38" i="5" s="1"/>
  <c r="BK38" i="5" s="1"/>
  <c r="BL38" i="5" s="1"/>
  <c r="BM38" i="5" s="1"/>
  <c r="BN38" i="5" s="1"/>
  <c r="BO38" i="5" s="1"/>
  <c r="BP38" i="5" s="1"/>
  <c r="BQ38" i="5" s="1"/>
  <c r="BR38" i="5" s="1"/>
  <c r="BS38" i="5" s="1"/>
  <c r="BT38" i="5" s="1"/>
  <c r="BU38" i="5" s="1"/>
  <c r="BV38" i="5" s="1"/>
  <c r="BW38" i="5" s="1"/>
  <c r="BX38" i="5" s="1"/>
  <c r="BY38" i="5" s="1"/>
  <c r="BZ38" i="5" s="1"/>
  <c r="CA38" i="5" s="1"/>
  <c r="CB38" i="5" s="1"/>
  <c r="CC38" i="5" s="1"/>
  <c r="CD38" i="5" s="1"/>
  <c r="CE38" i="5" s="1"/>
  <c r="CF38" i="5" s="1"/>
  <c r="CG38" i="5" s="1"/>
  <c r="CH38" i="5" s="1"/>
  <c r="CI38" i="5" s="1"/>
  <c r="CJ38" i="5" s="1"/>
  <c r="CK38" i="5" s="1"/>
  <c r="M39" i="5"/>
  <c r="N39" i="5" s="1"/>
  <c r="O39" i="5" s="1"/>
  <c r="P39" i="5" s="1"/>
  <c r="Q39" i="5" s="1"/>
  <c r="R39" i="5" s="1"/>
  <c r="S39" i="5" s="1"/>
  <c r="T39" i="5" s="1"/>
  <c r="U39" i="5" s="1"/>
  <c r="V39" i="5" s="1"/>
  <c r="W39" i="5" s="1"/>
  <c r="X39" i="5" s="1"/>
  <c r="Y39" i="5" s="1"/>
  <c r="Z39" i="5" s="1"/>
  <c r="AA39" i="5" s="1"/>
  <c r="AB39" i="5" s="1"/>
  <c r="AC39" i="5" s="1"/>
  <c r="AD39" i="5" s="1"/>
  <c r="AE39" i="5" s="1"/>
  <c r="AF39" i="5" s="1"/>
  <c r="AG39" i="5" s="1"/>
  <c r="AH39" i="5" s="1"/>
  <c r="AI39" i="5" s="1"/>
  <c r="AJ39" i="5" s="1"/>
  <c r="AK39" i="5" s="1"/>
  <c r="AL39" i="5" s="1"/>
  <c r="AM39" i="5" s="1"/>
  <c r="AN39" i="5" s="1"/>
  <c r="AO39" i="5" s="1"/>
  <c r="AP39" i="5" s="1"/>
  <c r="AQ39" i="5" s="1"/>
  <c r="AR39" i="5" s="1"/>
  <c r="AS39" i="5" s="1"/>
  <c r="AT39" i="5" s="1"/>
  <c r="AU39" i="5" s="1"/>
  <c r="AV39" i="5" s="1"/>
  <c r="AW39" i="5" s="1"/>
  <c r="AX39" i="5" s="1"/>
  <c r="AY39" i="5" s="1"/>
  <c r="AZ39" i="5" s="1"/>
  <c r="BA39" i="5" s="1"/>
  <c r="BB39" i="5" s="1"/>
  <c r="BC39" i="5" s="1"/>
  <c r="BD39" i="5" s="1"/>
  <c r="BE39" i="5" s="1"/>
  <c r="BF39" i="5" s="1"/>
  <c r="BG39" i="5" s="1"/>
  <c r="BH39" i="5" s="1"/>
  <c r="BI39" i="5" s="1"/>
  <c r="BJ39" i="5" s="1"/>
  <c r="BK39" i="5" s="1"/>
  <c r="BL39" i="5" s="1"/>
  <c r="BM39" i="5" s="1"/>
  <c r="BN39" i="5" s="1"/>
  <c r="BO39" i="5" s="1"/>
  <c r="BP39" i="5" s="1"/>
  <c r="BQ39" i="5" s="1"/>
  <c r="BR39" i="5" s="1"/>
  <c r="BS39" i="5" s="1"/>
  <c r="BT39" i="5" s="1"/>
  <c r="BU39" i="5" s="1"/>
  <c r="BV39" i="5" s="1"/>
  <c r="BW39" i="5" s="1"/>
  <c r="BX39" i="5" s="1"/>
  <c r="BY39" i="5" s="1"/>
  <c r="BZ39" i="5" s="1"/>
  <c r="CA39" i="5" s="1"/>
  <c r="CB39" i="5" s="1"/>
  <c r="CC39" i="5" s="1"/>
  <c r="CD39" i="5" s="1"/>
  <c r="CE39" i="5" s="1"/>
  <c r="CF39" i="5" s="1"/>
  <c r="CG39" i="5" s="1"/>
  <c r="CH39" i="5" s="1"/>
  <c r="CI39" i="5" s="1"/>
  <c r="CJ39" i="5" s="1"/>
  <c r="CK39" i="5" s="1"/>
  <c r="M40" i="5"/>
  <c r="N40" i="5" s="1"/>
  <c r="O40" i="5" s="1"/>
  <c r="P40" i="5" s="1"/>
  <c r="Q40" i="5" s="1"/>
  <c r="R40" i="5" s="1"/>
  <c r="S40" i="5" s="1"/>
  <c r="T40" i="5" s="1"/>
  <c r="U40" i="5" s="1"/>
  <c r="V40" i="5" s="1"/>
  <c r="W40" i="5" s="1"/>
  <c r="X40" i="5" s="1"/>
  <c r="Y40" i="5" s="1"/>
  <c r="Z40" i="5" s="1"/>
  <c r="AA40" i="5" s="1"/>
  <c r="AB40" i="5" s="1"/>
  <c r="AC40" i="5" s="1"/>
  <c r="AD40" i="5" s="1"/>
  <c r="AE40" i="5" s="1"/>
  <c r="AF40" i="5" s="1"/>
  <c r="AG40" i="5" s="1"/>
  <c r="AH40" i="5" s="1"/>
  <c r="AI40" i="5" s="1"/>
  <c r="AJ40" i="5" s="1"/>
  <c r="AK40" i="5" s="1"/>
  <c r="AL40" i="5" s="1"/>
  <c r="AM40" i="5" s="1"/>
  <c r="AN40" i="5" s="1"/>
  <c r="AO40" i="5" s="1"/>
  <c r="AP40" i="5" s="1"/>
  <c r="AQ40" i="5" s="1"/>
  <c r="AR40" i="5" s="1"/>
  <c r="AS40" i="5" s="1"/>
  <c r="AT40" i="5" s="1"/>
  <c r="AU40" i="5" s="1"/>
  <c r="AV40" i="5" s="1"/>
  <c r="AW40" i="5" s="1"/>
  <c r="AX40" i="5" s="1"/>
  <c r="AY40" i="5" s="1"/>
  <c r="AZ40" i="5" s="1"/>
  <c r="BA40" i="5" s="1"/>
  <c r="BB40" i="5" s="1"/>
  <c r="BC40" i="5" s="1"/>
  <c r="BD40" i="5" s="1"/>
  <c r="BE40" i="5" s="1"/>
  <c r="BF40" i="5" s="1"/>
  <c r="BG40" i="5" s="1"/>
  <c r="BH40" i="5" s="1"/>
  <c r="BI40" i="5" s="1"/>
  <c r="BJ40" i="5" s="1"/>
  <c r="BK40" i="5" s="1"/>
  <c r="BL40" i="5" s="1"/>
  <c r="BM40" i="5" s="1"/>
  <c r="BN40" i="5" s="1"/>
  <c r="BO40" i="5" s="1"/>
  <c r="BP40" i="5" s="1"/>
  <c r="BQ40" i="5" s="1"/>
  <c r="BR40" i="5" s="1"/>
  <c r="BS40" i="5" s="1"/>
  <c r="BT40" i="5" s="1"/>
  <c r="BU40" i="5" s="1"/>
  <c r="BV40" i="5" s="1"/>
  <c r="BW40" i="5" s="1"/>
  <c r="BX40" i="5" s="1"/>
  <c r="BY40" i="5" s="1"/>
  <c r="BZ40" i="5" s="1"/>
  <c r="CA40" i="5" s="1"/>
  <c r="CB40" i="5" s="1"/>
  <c r="CC40" i="5" s="1"/>
  <c r="CD40" i="5" s="1"/>
  <c r="CE40" i="5" s="1"/>
  <c r="CF40" i="5" s="1"/>
  <c r="CG40" i="5" s="1"/>
  <c r="CH40" i="5" s="1"/>
  <c r="CI40" i="5" s="1"/>
  <c r="CJ40" i="5" s="1"/>
  <c r="CK40" i="5" s="1"/>
  <c r="M41" i="5"/>
  <c r="N41" i="5" s="1"/>
  <c r="O41" i="5" s="1"/>
  <c r="P41" i="5" s="1"/>
  <c r="Q41" i="5" s="1"/>
  <c r="R41" i="5" s="1"/>
  <c r="S41" i="5" s="1"/>
  <c r="T41" i="5" s="1"/>
  <c r="U41" i="5" s="1"/>
  <c r="V41" i="5" s="1"/>
  <c r="W41" i="5" s="1"/>
  <c r="X41" i="5" s="1"/>
  <c r="Y41" i="5" s="1"/>
  <c r="Z41" i="5" s="1"/>
  <c r="AA41" i="5" s="1"/>
  <c r="AB41" i="5" s="1"/>
  <c r="AC41" i="5" s="1"/>
  <c r="AD41" i="5" s="1"/>
  <c r="AE41" i="5" s="1"/>
  <c r="AF41" i="5" s="1"/>
  <c r="AG41" i="5" s="1"/>
  <c r="AH41" i="5" s="1"/>
  <c r="AI41" i="5" s="1"/>
  <c r="AJ41" i="5" s="1"/>
  <c r="AK41" i="5" s="1"/>
  <c r="AL41" i="5" s="1"/>
  <c r="AM41" i="5" s="1"/>
  <c r="AN41" i="5" s="1"/>
  <c r="AO41" i="5" s="1"/>
  <c r="AP41" i="5" s="1"/>
  <c r="AQ41" i="5" s="1"/>
  <c r="AR41" i="5" s="1"/>
  <c r="AS41" i="5" s="1"/>
  <c r="AT41" i="5" s="1"/>
  <c r="AU41" i="5" s="1"/>
  <c r="AV41" i="5" s="1"/>
  <c r="AW41" i="5" s="1"/>
  <c r="AX41" i="5" s="1"/>
  <c r="AY41" i="5" s="1"/>
  <c r="AZ41" i="5" s="1"/>
  <c r="BA41" i="5" s="1"/>
  <c r="BB41" i="5" s="1"/>
  <c r="BC41" i="5" s="1"/>
  <c r="BD41" i="5" s="1"/>
  <c r="BE41" i="5" s="1"/>
  <c r="BF41" i="5" s="1"/>
  <c r="BG41" i="5" s="1"/>
  <c r="BH41" i="5" s="1"/>
  <c r="BI41" i="5" s="1"/>
  <c r="BJ41" i="5" s="1"/>
  <c r="BK41" i="5" s="1"/>
  <c r="BL41" i="5" s="1"/>
  <c r="BM41" i="5" s="1"/>
  <c r="BN41" i="5" s="1"/>
  <c r="BO41" i="5" s="1"/>
  <c r="BP41" i="5" s="1"/>
  <c r="BQ41" i="5" s="1"/>
  <c r="BR41" i="5" s="1"/>
  <c r="BS41" i="5" s="1"/>
  <c r="BT41" i="5" s="1"/>
  <c r="BU41" i="5" s="1"/>
  <c r="BV41" i="5" s="1"/>
  <c r="BW41" i="5" s="1"/>
  <c r="BX41" i="5" s="1"/>
  <c r="BY41" i="5" s="1"/>
  <c r="BZ41" i="5" s="1"/>
  <c r="CA41" i="5" s="1"/>
  <c r="CB41" i="5" s="1"/>
  <c r="CC41" i="5" s="1"/>
  <c r="CD41" i="5" s="1"/>
  <c r="CE41" i="5" s="1"/>
  <c r="CF41" i="5" s="1"/>
  <c r="CG41" i="5" s="1"/>
  <c r="CH41" i="5" s="1"/>
  <c r="CI41" i="5" s="1"/>
  <c r="CJ41" i="5" s="1"/>
  <c r="CK41" i="5" s="1"/>
  <c r="M42" i="5"/>
  <c r="N42" i="5" s="1"/>
  <c r="O42" i="5" s="1"/>
  <c r="P42" i="5" s="1"/>
  <c r="Q42" i="5" s="1"/>
  <c r="R42" i="5" s="1"/>
  <c r="S42" i="5" s="1"/>
  <c r="T42" i="5" s="1"/>
  <c r="U42" i="5" s="1"/>
  <c r="V42" i="5" s="1"/>
  <c r="W42" i="5" s="1"/>
  <c r="X42" i="5" s="1"/>
  <c r="Y42" i="5" s="1"/>
  <c r="Z42" i="5" s="1"/>
  <c r="AA42" i="5" s="1"/>
  <c r="AB42" i="5" s="1"/>
  <c r="AC42" i="5" s="1"/>
  <c r="AD42" i="5" s="1"/>
  <c r="AE42" i="5" s="1"/>
  <c r="AF42" i="5" s="1"/>
  <c r="AG42" i="5" s="1"/>
  <c r="AH42" i="5" s="1"/>
  <c r="AI42" i="5" s="1"/>
  <c r="AJ42" i="5" s="1"/>
  <c r="AK42" i="5" s="1"/>
  <c r="AL42" i="5" s="1"/>
  <c r="AM42" i="5" s="1"/>
  <c r="AN42" i="5" s="1"/>
  <c r="AO42" i="5" s="1"/>
  <c r="AP42" i="5" s="1"/>
  <c r="AQ42" i="5" s="1"/>
  <c r="AR42" i="5" s="1"/>
  <c r="AS42" i="5" s="1"/>
  <c r="AT42" i="5" s="1"/>
  <c r="AU42" i="5" s="1"/>
  <c r="AV42" i="5" s="1"/>
  <c r="AW42" i="5" s="1"/>
  <c r="AX42" i="5" s="1"/>
  <c r="AY42" i="5" s="1"/>
  <c r="AZ42" i="5" s="1"/>
  <c r="BA42" i="5" s="1"/>
  <c r="BB42" i="5" s="1"/>
  <c r="BC42" i="5" s="1"/>
  <c r="BD42" i="5" s="1"/>
  <c r="BE42" i="5" s="1"/>
  <c r="BF42" i="5" s="1"/>
  <c r="BG42" i="5" s="1"/>
  <c r="BH42" i="5" s="1"/>
  <c r="BI42" i="5" s="1"/>
  <c r="BJ42" i="5" s="1"/>
  <c r="BK42" i="5" s="1"/>
  <c r="BL42" i="5" s="1"/>
  <c r="BM42" i="5" s="1"/>
  <c r="BN42" i="5" s="1"/>
  <c r="BO42" i="5" s="1"/>
  <c r="BP42" i="5" s="1"/>
  <c r="BQ42" i="5" s="1"/>
  <c r="BR42" i="5" s="1"/>
  <c r="BS42" i="5" s="1"/>
  <c r="BT42" i="5" s="1"/>
  <c r="BU42" i="5" s="1"/>
  <c r="BV42" i="5" s="1"/>
  <c r="BW42" i="5" s="1"/>
  <c r="BX42" i="5" s="1"/>
  <c r="BY42" i="5" s="1"/>
  <c r="BZ42" i="5" s="1"/>
  <c r="CA42" i="5" s="1"/>
  <c r="CB42" i="5" s="1"/>
  <c r="CC42" i="5" s="1"/>
  <c r="CD42" i="5" s="1"/>
  <c r="CE42" i="5" s="1"/>
  <c r="CF42" i="5" s="1"/>
  <c r="CG42" i="5" s="1"/>
  <c r="CH42" i="5" s="1"/>
  <c r="CI42" i="5" s="1"/>
  <c r="CJ42" i="5" s="1"/>
  <c r="CK42" i="5" s="1"/>
  <c r="M43" i="5"/>
  <c r="N43" i="5" s="1"/>
  <c r="O43" i="5" s="1"/>
  <c r="P43" i="5" s="1"/>
  <c r="Q43" i="5" s="1"/>
  <c r="R43" i="5" s="1"/>
  <c r="S43" i="5" s="1"/>
  <c r="T43" i="5" s="1"/>
  <c r="U43" i="5" s="1"/>
  <c r="V43" i="5" s="1"/>
  <c r="W43" i="5" s="1"/>
  <c r="X43" i="5" s="1"/>
  <c r="Y43" i="5" s="1"/>
  <c r="Z43" i="5" s="1"/>
  <c r="AA43" i="5" s="1"/>
  <c r="AB43" i="5" s="1"/>
  <c r="AC43" i="5" s="1"/>
  <c r="AD43" i="5" s="1"/>
  <c r="AE43" i="5" s="1"/>
  <c r="AF43" i="5" s="1"/>
  <c r="AG43" i="5" s="1"/>
  <c r="AH43" i="5" s="1"/>
  <c r="AI43" i="5" s="1"/>
  <c r="AJ43" i="5" s="1"/>
  <c r="AK43" i="5" s="1"/>
  <c r="AL43" i="5" s="1"/>
  <c r="AM43" i="5" s="1"/>
  <c r="AN43" i="5" s="1"/>
  <c r="AO43" i="5" s="1"/>
  <c r="AP43" i="5" s="1"/>
  <c r="AQ43" i="5" s="1"/>
  <c r="AR43" i="5" s="1"/>
  <c r="AS43" i="5" s="1"/>
  <c r="AT43" i="5" s="1"/>
  <c r="AU43" i="5" s="1"/>
  <c r="AV43" i="5" s="1"/>
  <c r="AW43" i="5" s="1"/>
  <c r="AX43" i="5" s="1"/>
  <c r="AY43" i="5" s="1"/>
  <c r="AZ43" i="5" s="1"/>
  <c r="BA43" i="5" s="1"/>
  <c r="BB43" i="5" s="1"/>
  <c r="BC43" i="5" s="1"/>
  <c r="BD43" i="5" s="1"/>
  <c r="BE43" i="5" s="1"/>
  <c r="BF43" i="5" s="1"/>
  <c r="BG43" i="5" s="1"/>
  <c r="BH43" i="5" s="1"/>
  <c r="BI43" i="5" s="1"/>
  <c r="BJ43" i="5" s="1"/>
  <c r="BK43" i="5" s="1"/>
  <c r="BL43" i="5" s="1"/>
  <c r="BM43" i="5" s="1"/>
  <c r="BN43" i="5" s="1"/>
  <c r="BO43" i="5" s="1"/>
  <c r="BP43" i="5" s="1"/>
  <c r="BQ43" i="5" s="1"/>
  <c r="BR43" i="5" s="1"/>
  <c r="BS43" i="5" s="1"/>
  <c r="BT43" i="5" s="1"/>
  <c r="BU43" i="5" s="1"/>
  <c r="BV43" i="5" s="1"/>
  <c r="BW43" i="5" s="1"/>
  <c r="BX43" i="5" s="1"/>
  <c r="BY43" i="5" s="1"/>
  <c r="BZ43" i="5" s="1"/>
  <c r="CA43" i="5" s="1"/>
  <c r="CB43" i="5" s="1"/>
  <c r="CC43" i="5" s="1"/>
  <c r="CD43" i="5" s="1"/>
  <c r="CE43" i="5" s="1"/>
  <c r="CF43" i="5" s="1"/>
  <c r="CG43" i="5" s="1"/>
  <c r="CH43" i="5" s="1"/>
  <c r="CI43" i="5" s="1"/>
  <c r="CJ43" i="5" s="1"/>
  <c r="CK43" i="5" s="1"/>
  <c r="M44" i="5"/>
  <c r="N44" i="5" s="1"/>
  <c r="O44" i="5" s="1"/>
  <c r="P44" i="5" s="1"/>
  <c r="Q44" i="5" s="1"/>
  <c r="R44" i="5" s="1"/>
  <c r="S44" i="5" s="1"/>
  <c r="T44" i="5" s="1"/>
  <c r="U44" i="5" s="1"/>
  <c r="V44" i="5" s="1"/>
  <c r="W44" i="5" s="1"/>
  <c r="X44" i="5" s="1"/>
  <c r="Y44" i="5" s="1"/>
  <c r="Z44" i="5" s="1"/>
  <c r="AA44" i="5" s="1"/>
  <c r="AB44" i="5" s="1"/>
  <c r="AC44" i="5" s="1"/>
  <c r="AD44" i="5" s="1"/>
  <c r="AE44" i="5" s="1"/>
  <c r="AF44" i="5" s="1"/>
  <c r="AG44" i="5" s="1"/>
  <c r="AH44" i="5" s="1"/>
  <c r="AI44" i="5" s="1"/>
  <c r="AJ44" i="5" s="1"/>
  <c r="AK44" i="5" s="1"/>
  <c r="AL44" i="5" s="1"/>
  <c r="AM44" i="5" s="1"/>
  <c r="AN44" i="5" s="1"/>
  <c r="AO44" i="5" s="1"/>
  <c r="AP44" i="5" s="1"/>
  <c r="AQ44" i="5" s="1"/>
  <c r="AR44" i="5" s="1"/>
  <c r="AS44" i="5" s="1"/>
  <c r="AT44" i="5" s="1"/>
  <c r="AU44" i="5" s="1"/>
  <c r="AV44" i="5" s="1"/>
  <c r="AW44" i="5" s="1"/>
  <c r="AX44" i="5" s="1"/>
  <c r="AY44" i="5" s="1"/>
  <c r="AZ44" i="5" s="1"/>
  <c r="BA44" i="5" s="1"/>
  <c r="BB44" i="5" s="1"/>
  <c r="BC44" i="5" s="1"/>
  <c r="BD44" i="5" s="1"/>
  <c r="BE44" i="5" s="1"/>
  <c r="BF44" i="5" s="1"/>
  <c r="BG44" i="5" s="1"/>
  <c r="BH44" i="5" s="1"/>
  <c r="BI44" i="5" s="1"/>
  <c r="BJ44" i="5" s="1"/>
  <c r="BK44" i="5" s="1"/>
  <c r="BL44" i="5" s="1"/>
  <c r="BM44" i="5" s="1"/>
  <c r="BN44" i="5" s="1"/>
  <c r="BO44" i="5" s="1"/>
  <c r="BP44" i="5" s="1"/>
  <c r="BQ44" i="5" s="1"/>
  <c r="BR44" i="5" s="1"/>
  <c r="BS44" i="5" s="1"/>
  <c r="BT44" i="5" s="1"/>
  <c r="BU44" i="5" s="1"/>
  <c r="BV44" i="5" s="1"/>
  <c r="BW44" i="5" s="1"/>
  <c r="BX44" i="5" s="1"/>
  <c r="BY44" i="5" s="1"/>
  <c r="BZ44" i="5" s="1"/>
  <c r="CA44" i="5" s="1"/>
  <c r="CB44" i="5" s="1"/>
  <c r="CC44" i="5" s="1"/>
  <c r="CD44" i="5" s="1"/>
  <c r="CE44" i="5" s="1"/>
  <c r="CF44" i="5" s="1"/>
  <c r="CG44" i="5" s="1"/>
  <c r="CH44" i="5" s="1"/>
  <c r="CI44" i="5" s="1"/>
  <c r="CJ44" i="5" s="1"/>
  <c r="CK44" i="5" s="1"/>
  <c r="M45" i="5"/>
  <c r="N45" i="5" s="1"/>
  <c r="O45" i="5" s="1"/>
  <c r="P45" i="5" s="1"/>
  <c r="Q45" i="5" s="1"/>
  <c r="R45" i="5" s="1"/>
  <c r="S45" i="5" s="1"/>
  <c r="T45" i="5" s="1"/>
  <c r="U45" i="5" s="1"/>
  <c r="V45" i="5" s="1"/>
  <c r="W45" i="5" s="1"/>
  <c r="X45" i="5" s="1"/>
  <c r="Y45" i="5" s="1"/>
  <c r="Z45" i="5" s="1"/>
  <c r="AA45" i="5" s="1"/>
  <c r="AB45" i="5" s="1"/>
  <c r="AC45" i="5" s="1"/>
  <c r="AD45" i="5" s="1"/>
  <c r="AE45" i="5" s="1"/>
  <c r="AF45" i="5" s="1"/>
  <c r="AG45" i="5" s="1"/>
  <c r="AH45" i="5" s="1"/>
  <c r="AI45" i="5" s="1"/>
  <c r="AJ45" i="5" s="1"/>
  <c r="AK45" i="5" s="1"/>
  <c r="AL45" i="5" s="1"/>
  <c r="AM45" i="5" s="1"/>
  <c r="AN45" i="5" s="1"/>
  <c r="AO45" i="5" s="1"/>
  <c r="AP45" i="5" s="1"/>
  <c r="AQ45" i="5" s="1"/>
  <c r="AR45" i="5" s="1"/>
  <c r="AS45" i="5" s="1"/>
  <c r="AT45" i="5" s="1"/>
  <c r="AU45" i="5" s="1"/>
  <c r="AV45" i="5" s="1"/>
  <c r="AW45" i="5" s="1"/>
  <c r="AX45" i="5" s="1"/>
  <c r="AY45" i="5" s="1"/>
  <c r="AZ45" i="5" s="1"/>
  <c r="BA45" i="5" s="1"/>
  <c r="BB45" i="5" s="1"/>
  <c r="BC45" i="5" s="1"/>
  <c r="BD45" i="5" s="1"/>
  <c r="BE45" i="5" s="1"/>
  <c r="BF45" i="5" s="1"/>
  <c r="BG45" i="5" s="1"/>
  <c r="BH45" i="5" s="1"/>
  <c r="BI45" i="5" s="1"/>
  <c r="BJ45" i="5" s="1"/>
  <c r="BK45" i="5" s="1"/>
  <c r="BL45" i="5" s="1"/>
  <c r="BM45" i="5" s="1"/>
  <c r="BN45" i="5" s="1"/>
  <c r="BO45" i="5" s="1"/>
  <c r="BP45" i="5" s="1"/>
  <c r="BQ45" i="5" s="1"/>
  <c r="BR45" i="5" s="1"/>
  <c r="BS45" i="5" s="1"/>
  <c r="BT45" i="5" s="1"/>
  <c r="BU45" i="5" s="1"/>
  <c r="BV45" i="5" s="1"/>
  <c r="BW45" i="5" s="1"/>
  <c r="BX45" i="5" s="1"/>
  <c r="BY45" i="5" s="1"/>
  <c r="BZ45" i="5" s="1"/>
  <c r="CA45" i="5" s="1"/>
  <c r="CB45" i="5" s="1"/>
  <c r="CC45" i="5" s="1"/>
  <c r="CD45" i="5" s="1"/>
  <c r="CE45" i="5" s="1"/>
  <c r="CF45" i="5" s="1"/>
  <c r="CG45" i="5" s="1"/>
  <c r="CH45" i="5" s="1"/>
  <c r="CI45" i="5" s="1"/>
  <c r="CJ45" i="5" s="1"/>
  <c r="CK45" i="5" s="1"/>
  <c r="M46" i="5"/>
  <c r="N46" i="5" s="1"/>
  <c r="O46" i="5" s="1"/>
  <c r="P46" i="5" s="1"/>
  <c r="Q46" i="5" s="1"/>
  <c r="R46" i="5" s="1"/>
  <c r="S46" i="5" s="1"/>
  <c r="T46" i="5" s="1"/>
  <c r="U46" i="5" s="1"/>
  <c r="V46" i="5" s="1"/>
  <c r="W46" i="5" s="1"/>
  <c r="X46" i="5" s="1"/>
  <c r="Y46" i="5" s="1"/>
  <c r="Z46" i="5" s="1"/>
  <c r="AA46" i="5" s="1"/>
  <c r="AB46" i="5" s="1"/>
  <c r="AC46" i="5" s="1"/>
  <c r="AD46" i="5" s="1"/>
  <c r="AE46" i="5" s="1"/>
  <c r="AF46" i="5" s="1"/>
  <c r="AG46" i="5" s="1"/>
  <c r="AH46" i="5" s="1"/>
  <c r="AI46" i="5" s="1"/>
  <c r="AJ46" i="5" s="1"/>
  <c r="AK46" i="5" s="1"/>
  <c r="AL46" i="5" s="1"/>
  <c r="AM46" i="5" s="1"/>
  <c r="AN46" i="5" s="1"/>
  <c r="AO46" i="5" s="1"/>
  <c r="AP46" i="5" s="1"/>
  <c r="AQ46" i="5" s="1"/>
  <c r="AR46" i="5" s="1"/>
  <c r="AS46" i="5" s="1"/>
  <c r="AT46" i="5" s="1"/>
  <c r="AU46" i="5" s="1"/>
  <c r="AV46" i="5" s="1"/>
  <c r="AW46" i="5" s="1"/>
  <c r="AX46" i="5" s="1"/>
  <c r="AY46" i="5" s="1"/>
  <c r="AZ46" i="5" s="1"/>
  <c r="BA46" i="5" s="1"/>
  <c r="BB46" i="5" s="1"/>
  <c r="BC46" i="5" s="1"/>
  <c r="BD46" i="5" s="1"/>
  <c r="BE46" i="5" s="1"/>
  <c r="BF46" i="5" s="1"/>
  <c r="BG46" i="5" s="1"/>
  <c r="BH46" i="5" s="1"/>
  <c r="BI46" i="5" s="1"/>
  <c r="BJ46" i="5" s="1"/>
  <c r="BK46" i="5" s="1"/>
  <c r="BL46" i="5" s="1"/>
  <c r="BM46" i="5" s="1"/>
  <c r="BN46" i="5" s="1"/>
  <c r="BO46" i="5" s="1"/>
  <c r="BP46" i="5" s="1"/>
  <c r="BQ46" i="5" s="1"/>
  <c r="BR46" i="5" s="1"/>
  <c r="BS46" i="5" s="1"/>
  <c r="BT46" i="5" s="1"/>
  <c r="BU46" i="5" s="1"/>
  <c r="BV46" i="5" s="1"/>
  <c r="BW46" i="5" s="1"/>
  <c r="BX46" i="5" s="1"/>
  <c r="BY46" i="5" s="1"/>
  <c r="BZ46" i="5" s="1"/>
  <c r="CA46" i="5" s="1"/>
  <c r="CB46" i="5" s="1"/>
  <c r="CC46" i="5" s="1"/>
  <c r="CD46" i="5" s="1"/>
  <c r="CE46" i="5" s="1"/>
  <c r="CF46" i="5" s="1"/>
  <c r="CG46" i="5" s="1"/>
  <c r="CH46" i="5" s="1"/>
  <c r="CI46" i="5" s="1"/>
  <c r="CJ46" i="5" s="1"/>
  <c r="CK46" i="5" s="1"/>
  <c r="M47" i="5"/>
  <c r="N47" i="5" s="1"/>
  <c r="O47" i="5" s="1"/>
  <c r="P47" i="5" s="1"/>
  <c r="Q47" i="5" s="1"/>
  <c r="R47" i="5" s="1"/>
  <c r="S47" i="5" s="1"/>
  <c r="T47" i="5" s="1"/>
  <c r="U47" i="5" s="1"/>
  <c r="V47" i="5" s="1"/>
  <c r="W47" i="5" s="1"/>
  <c r="X47" i="5" s="1"/>
  <c r="Y47" i="5" s="1"/>
  <c r="Z47" i="5" s="1"/>
  <c r="AA47" i="5" s="1"/>
  <c r="AB47" i="5" s="1"/>
  <c r="AC47" i="5" s="1"/>
  <c r="AD47" i="5" s="1"/>
  <c r="AE47" i="5" s="1"/>
  <c r="AF47" i="5" s="1"/>
  <c r="AG47" i="5" s="1"/>
  <c r="AH47" i="5" s="1"/>
  <c r="AI47" i="5" s="1"/>
  <c r="AJ47" i="5" s="1"/>
  <c r="AK47" i="5" s="1"/>
  <c r="AL47" i="5" s="1"/>
  <c r="AM47" i="5" s="1"/>
  <c r="AN47" i="5" s="1"/>
  <c r="AO47" i="5" s="1"/>
  <c r="AP47" i="5" s="1"/>
  <c r="AQ47" i="5" s="1"/>
  <c r="AR47" i="5" s="1"/>
  <c r="AS47" i="5" s="1"/>
  <c r="AT47" i="5" s="1"/>
  <c r="AU47" i="5" s="1"/>
  <c r="AV47" i="5" s="1"/>
  <c r="AW47" i="5" s="1"/>
  <c r="AX47" i="5" s="1"/>
  <c r="AY47" i="5" s="1"/>
  <c r="AZ47" i="5" s="1"/>
  <c r="BA47" i="5" s="1"/>
  <c r="BB47" i="5" s="1"/>
  <c r="BC47" i="5" s="1"/>
  <c r="BD47" i="5" s="1"/>
  <c r="BE47" i="5" s="1"/>
  <c r="BF47" i="5" s="1"/>
  <c r="BG47" i="5" s="1"/>
  <c r="BH47" i="5" s="1"/>
  <c r="BI47" i="5" s="1"/>
  <c r="BJ47" i="5" s="1"/>
  <c r="BK47" i="5" s="1"/>
  <c r="BL47" i="5" s="1"/>
  <c r="BM47" i="5" s="1"/>
  <c r="BN47" i="5" s="1"/>
  <c r="BO47" i="5" s="1"/>
  <c r="BP47" i="5" s="1"/>
  <c r="BQ47" i="5" s="1"/>
  <c r="BR47" i="5" s="1"/>
  <c r="BS47" i="5" s="1"/>
  <c r="BT47" i="5" s="1"/>
  <c r="BU47" i="5" s="1"/>
  <c r="BV47" i="5" s="1"/>
  <c r="BW47" i="5" s="1"/>
  <c r="BX47" i="5" s="1"/>
  <c r="BY47" i="5" s="1"/>
  <c r="BZ47" i="5" s="1"/>
  <c r="CA47" i="5" s="1"/>
  <c r="CB47" i="5" s="1"/>
  <c r="CC47" i="5" s="1"/>
  <c r="CD47" i="5" s="1"/>
  <c r="CE47" i="5" s="1"/>
  <c r="CF47" i="5" s="1"/>
  <c r="CG47" i="5" s="1"/>
  <c r="CH47" i="5" s="1"/>
  <c r="CI47" i="5" s="1"/>
  <c r="CJ47" i="5" s="1"/>
  <c r="CK47" i="5" s="1"/>
  <c r="M48" i="5"/>
  <c r="N48" i="5" s="1"/>
  <c r="O48" i="5" s="1"/>
  <c r="P48" i="5" s="1"/>
  <c r="Q48" i="5" s="1"/>
  <c r="R48" i="5" s="1"/>
  <c r="S48" i="5" s="1"/>
  <c r="T48" i="5" s="1"/>
  <c r="U48" i="5" s="1"/>
  <c r="V48" i="5" s="1"/>
  <c r="W48" i="5" s="1"/>
  <c r="X48" i="5" s="1"/>
  <c r="Y48" i="5" s="1"/>
  <c r="Z48" i="5" s="1"/>
  <c r="AA48" i="5" s="1"/>
  <c r="AB48" i="5" s="1"/>
  <c r="AC48" i="5" s="1"/>
  <c r="AD48" i="5" s="1"/>
  <c r="AE48" i="5" s="1"/>
  <c r="AF48" i="5" s="1"/>
  <c r="AG48" i="5" s="1"/>
  <c r="AH48" i="5" s="1"/>
  <c r="AI48" i="5" s="1"/>
  <c r="AJ48" i="5" s="1"/>
  <c r="AK48" i="5" s="1"/>
  <c r="AL48" i="5" s="1"/>
  <c r="AM48" i="5" s="1"/>
  <c r="AN48" i="5" s="1"/>
  <c r="AO48" i="5" s="1"/>
  <c r="AP48" i="5" s="1"/>
  <c r="AQ48" i="5" s="1"/>
  <c r="AR48" i="5" s="1"/>
  <c r="AS48" i="5" s="1"/>
  <c r="AT48" i="5" s="1"/>
  <c r="AU48" i="5" s="1"/>
  <c r="AV48" i="5" s="1"/>
  <c r="AW48" i="5" s="1"/>
  <c r="AX48" i="5" s="1"/>
  <c r="AY48" i="5" s="1"/>
  <c r="AZ48" i="5" s="1"/>
  <c r="BA48" i="5" s="1"/>
  <c r="BB48" i="5" s="1"/>
  <c r="BC48" i="5" s="1"/>
  <c r="BD48" i="5" s="1"/>
  <c r="BE48" i="5" s="1"/>
  <c r="BF48" i="5" s="1"/>
  <c r="BG48" i="5" s="1"/>
  <c r="BH48" i="5" s="1"/>
  <c r="BI48" i="5" s="1"/>
  <c r="BJ48" i="5" s="1"/>
  <c r="BK48" i="5" s="1"/>
  <c r="BL48" i="5" s="1"/>
  <c r="BM48" i="5" s="1"/>
  <c r="BN48" i="5" s="1"/>
  <c r="BO48" i="5" s="1"/>
  <c r="BP48" i="5" s="1"/>
  <c r="BQ48" i="5" s="1"/>
  <c r="BR48" i="5" s="1"/>
  <c r="BS48" i="5" s="1"/>
  <c r="BT48" i="5" s="1"/>
  <c r="BU48" i="5" s="1"/>
  <c r="BV48" i="5" s="1"/>
  <c r="BW48" i="5" s="1"/>
  <c r="BX48" i="5" s="1"/>
  <c r="BY48" i="5" s="1"/>
  <c r="BZ48" i="5" s="1"/>
  <c r="CA48" i="5" s="1"/>
  <c r="CB48" i="5" s="1"/>
  <c r="CC48" i="5" s="1"/>
  <c r="CD48" i="5" s="1"/>
  <c r="CE48" i="5" s="1"/>
  <c r="CF48" i="5" s="1"/>
  <c r="CG48" i="5" s="1"/>
  <c r="CH48" i="5" s="1"/>
  <c r="CI48" i="5" s="1"/>
  <c r="CJ48" i="5" s="1"/>
  <c r="CK48" i="5" s="1"/>
  <c r="M49" i="5"/>
  <c r="N49" i="5" s="1"/>
  <c r="O49" i="5" s="1"/>
  <c r="P49" i="5" s="1"/>
  <c r="Q49" i="5" s="1"/>
  <c r="R49" i="5" s="1"/>
  <c r="S49" i="5" s="1"/>
  <c r="T49" i="5" s="1"/>
  <c r="U49" i="5" s="1"/>
  <c r="V49" i="5" s="1"/>
  <c r="W49" i="5" s="1"/>
  <c r="X49" i="5" s="1"/>
  <c r="Y49" i="5" s="1"/>
  <c r="Z49" i="5" s="1"/>
  <c r="AA49" i="5" s="1"/>
  <c r="AB49" i="5" s="1"/>
  <c r="AC49" i="5" s="1"/>
  <c r="AD49" i="5" s="1"/>
  <c r="AE49" i="5" s="1"/>
  <c r="AF49" i="5" s="1"/>
  <c r="AG49" i="5" s="1"/>
  <c r="AH49" i="5" s="1"/>
  <c r="AI49" i="5" s="1"/>
  <c r="AJ49" i="5" s="1"/>
  <c r="AK49" i="5" s="1"/>
  <c r="AL49" i="5" s="1"/>
  <c r="AM49" i="5" s="1"/>
  <c r="AN49" i="5" s="1"/>
  <c r="AO49" i="5" s="1"/>
  <c r="AP49" i="5" s="1"/>
  <c r="AQ49" i="5" s="1"/>
  <c r="AR49" i="5" s="1"/>
  <c r="AS49" i="5" s="1"/>
  <c r="AT49" i="5" s="1"/>
  <c r="AU49" i="5" s="1"/>
  <c r="AV49" i="5" s="1"/>
  <c r="AW49" i="5" s="1"/>
  <c r="AX49" i="5" s="1"/>
  <c r="AY49" i="5" s="1"/>
  <c r="AZ49" i="5" s="1"/>
  <c r="BA49" i="5" s="1"/>
  <c r="BB49" i="5" s="1"/>
  <c r="BC49" i="5" s="1"/>
  <c r="BD49" i="5" s="1"/>
  <c r="BE49" i="5" s="1"/>
  <c r="BF49" i="5" s="1"/>
  <c r="BG49" i="5" s="1"/>
  <c r="BH49" i="5" s="1"/>
  <c r="BI49" i="5" s="1"/>
  <c r="BJ49" i="5" s="1"/>
  <c r="BK49" i="5" s="1"/>
  <c r="BL49" i="5" s="1"/>
  <c r="BM49" i="5" s="1"/>
  <c r="BN49" i="5" s="1"/>
  <c r="BO49" i="5" s="1"/>
  <c r="BP49" i="5" s="1"/>
  <c r="BQ49" i="5" s="1"/>
  <c r="BR49" i="5" s="1"/>
  <c r="BS49" i="5" s="1"/>
  <c r="BT49" i="5" s="1"/>
  <c r="BU49" i="5" s="1"/>
  <c r="BV49" i="5" s="1"/>
  <c r="BW49" i="5" s="1"/>
  <c r="BX49" i="5" s="1"/>
  <c r="BY49" i="5" s="1"/>
  <c r="BZ49" i="5" s="1"/>
  <c r="CA49" i="5" s="1"/>
  <c r="CB49" i="5" s="1"/>
  <c r="CC49" i="5" s="1"/>
  <c r="CD49" i="5" s="1"/>
  <c r="CE49" i="5" s="1"/>
  <c r="CF49" i="5" s="1"/>
  <c r="CG49" i="5" s="1"/>
  <c r="CH49" i="5" s="1"/>
  <c r="CI49" i="5" s="1"/>
  <c r="CJ49" i="5" s="1"/>
  <c r="CK49" i="5" s="1"/>
  <c r="M50" i="5"/>
  <c r="N50" i="5" s="1"/>
  <c r="O50" i="5" s="1"/>
  <c r="P50" i="5" s="1"/>
  <c r="Q50" i="5" s="1"/>
  <c r="R50" i="5" s="1"/>
  <c r="S50" i="5" s="1"/>
  <c r="T50" i="5" s="1"/>
  <c r="U50" i="5" s="1"/>
  <c r="V50" i="5" s="1"/>
  <c r="W50" i="5" s="1"/>
  <c r="X50" i="5" s="1"/>
  <c r="Y50" i="5" s="1"/>
  <c r="Z50" i="5" s="1"/>
  <c r="AA50" i="5" s="1"/>
  <c r="AB50" i="5" s="1"/>
  <c r="AC50" i="5" s="1"/>
  <c r="AD50" i="5" s="1"/>
  <c r="AE50" i="5" s="1"/>
  <c r="AF50" i="5" s="1"/>
  <c r="AG50" i="5" s="1"/>
  <c r="AH50" i="5" s="1"/>
  <c r="AI50" i="5" s="1"/>
  <c r="AJ50" i="5" s="1"/>
  <c r="AK50" i="5" s="1"/>
  <c r="AL50" i="5" s="1"/>
  <c r="AM50" i="5" s="1"/>
  <c r="AN50" i="5" s="1"/>
  <c r="AO50" i="5" s="1"/>
  <c r="AP50" i="5" s="1"/>
  <c r="AQ50" i="5" s="1"/>
  <c r="AR50" i="5" s="1"/>
  <c r="AS50" i="5" s="1"/>
  <c r="AT50" i="5" s="1"/>
  <c r="AU50" i="5" s="1"/>
  <c r="AV50" i="5" s="1"/>
  <c r="AW50" i="5" s="1"/>
  <c r="AX50" i="5" s="1"/>
  <c r="AY50" i="5" s="1"/>
  <c r="AZ50" i="5" s="1"/>
  <c r="BA50" i="5" s="1"/>
  <c r="BB50" i="5" s="1"/>
  <c r="BC50" i="5" s="1"/>
  <c r="BD50" i="5" s="1"/>
  <c r="BE50" i="5" s="1"/>
  <c r="BF50" i="5" s="1"/>
  <c r="BG50" i="5" s="1"/>
  <c r="BH50" i="5" s="1"/>
  <c r="BI50" i="5" s="1"/>
  <c r="BJ50" i="5" s="1"/>
  <c r="BK50" i="5" s="1"/>
  <c r="BL50" i="5" s="1"/>
  <c r="BM50" i="5" s="1"/>
  <c r="BN50" i="5" s="1"/>
  <c r="BO50" i="5" s="1"/>
  <c r="BP50" i="5" s="1"/>
  <c r="BQ50" i="5" s="1"/>
  <c r="BR50" i="5" s="1"/>
  <c r="BS50" i="5" s="1"/>
  <c r="BT50" i="5" s="1"/>
  <c r="BU50" i="5" s="1"/>
  <c r="BV50" i="5" s="1"/>
  <c r="BW50" i="5" s="1"/>
  <c r="BX50" i="5" s="1"/>
  <c r="BY50" i="5" s="1"/>
  <c r="BZ50" i="5" s="1"/>
  <c r="CA50" i="5" s="1"/>
  <c r="CB50" i="5" s="1"/>
  <c r="CC50" i="5" s="1"/>
  <c r="CD50" i="5" s="1"/>
  <c r="CE50" i="5" s="1"/>
  <c r="CF50" i="5" s="1"/>
  <c r="CG50" i="5" s="1"/>
  <c r="CH50" i="5" s="1"/>
  <c r="CI50" i="5" s="1"/>
  <c r="CJ50" i="5" s="1"/>
  <c r="CK50" i="5" s="1"/>
  <c r="M51" i="5"/>
  <c r="N51" i="5" s="1"/>
  <c r="O51" i="5" s="1"/>
  <c r="P51" i="5" s="1"/>
  <c r="Q51" i="5" s="1"/>
  <c r="R51" i="5" s="1"/>
  <c r="S51" i="5" s="1"/>
  <c r="T51" i="5" s="1"/>
  <c r="U51" i="5" s="1"/>
  <c r="V51" i="5" s="1"/>
  <c r="W51" i="5" s="1"/>
  <c r="X51" i="5" s="1"/>
  <c r="Y51" i="5" s="1"/>
  <c r="Z51" i="5" s="1"/>
  <c r="AA51" i="5" s="1"/>
  <c r="AB51" i="5" s="1"/>
  <c r="AC51" i="5" s="1"/>
  <c r="AD51" i="5" s="1"/>
  <c r="AE51" i="5" s="1"/>
  <c r="AF51" i="5" s="1"/>
  <c r="AG51" i="5" s="1"/>
  <c r="AH51" i="5" s="1"/>
  <c r="AI51" i="5" s="1"/>
  <c r="AJ51" i="5" s="1"/>
  <c r="AK51" i="5" s="1"/>
  <c r="AL51" i="5" s="1"/>
  <c r="AM51" i="5" s="1"/>
  <c r="AN51" i="5" s="1"/>
  <c r="AO51" i="5" s="1"/>
  <c r="AP51" i="5" s="1"/>
  <c r="AQ51" i="5" s="1"/>
  <c r="AR51" i="5" s="1"/>
  <c r="AS51" i="5" s="1"/>
  <c r="AT51" i="5" s="1"/>
  <c r="AU51" i="5" s="1"/>
  <c r="AV51" i="5" s="1"/>
  <c r="AW51" i="5" s="1"/>
  <c r="AX51" i="5" s="1"/>
  <c r="AY51" i="5" s="1"/>
  <c r="AZ51" i="5" s="1"/>
  <c r="BA51" i="5" s="1"/>
  <c r="BB51" i="5" s="1"/>
  <c r="BC51" i="5" s="1"/>
  <c r="BD51" i="5" s="1"/>
  <c r="BE51" i="5" s="1"/>
  <c r="BF51" i="5" s="1"/>
  <c r="BG51" i="5" s="1"/>
  <c r="BH51" i="5" s="1"/>
  <c r="BI51" i="5" s="1"/>
  <c r="BJ51" i="5" s="1"/>
  <c r="BK51" i="5" s="1"/>
  <c r="BL51" i="5" s="1"/>
  <c r="BM51" i="5" s="1"/>
  <c r="BN51" i="5" s="1"/>
  <c r="BO51" i="5" s="1"/>
  <c r="BP51" i="5" s="1"/>
  <c r="BQ51" i="5" s="1"/>
  <c r="BR51" i="5" s="1"/>
  <c r="BS51" i="5" s="1"/>
  <c r="BT51" i="5" s="1"/>
  <c r="BU51" i="5" s="1"/>
  <c r="BV51" i="5" s="1"/>
  <c r="BW51" i="5" s="1"/>
  <c r="BX51" i="5" s="1"/>
  <c r="BY51" i="5" s="1"/>
  <c r="BZ51" i="5" s="1"/>
  <c r="CA51" i="5" s="1"/>
  <c r="CB51" i="5" s="1"/>
  <c r="CC51" i="5" s="1"/>
  <c r="CD51" i="5" s="1"/>
  <c r="CE51" i="5" s="1"/>
  <c r="CF51" i="5" s="1"/>
  <c r="CG51" i="5" s="1"/>
  <c r="CH51" i="5" s="1"/>
  <c r="CI51" i="5" s="1"/>
  <c r="CJ51" i="5" s="1"/>
  <c r="CK51" i="5" s="1"/>
  <c r="M52" i="5"/>
  <c r="N52" i="5" s="1"/>
  <c r="O52" i="5" s="1"/>
  <c r="P52" i="5" s="1"/>
  <c r="Q52" i="5" s="1"/>
  <c r="R52" i="5" s="1"/>
  <c r="S52" i="5" s="1"/>
  <c r="T52" i="5" s="1"/>
  <c r="U52" i="5" s="1"/>
  <c r="V52" i="5" s="1"/>
  <c r="W52" i="5" s="1"/>
  <c r="X52" i="5" s="1"/>
  <c r="Y52" i="5" s="1"/>
  <c r="Z52" i="5" s="1"/>
  <c r="AA52" i="5" s="1"/>
  <c r="AB52" i="5" s="1"/>
  <c r="AC52" i="5" s="1"/>
  <c r="AD52" i="5" s="1"/>
  <c r="AE52" i="5" s="1"/>
  <c r="AF52" i="5" s="1"/>
  <c r="AG52" i="5" s="1"/>
  <c r="AH52" i="5" s="1"/>
  <c r="AI52" i="5" s="1"/>
  <c r="AJ52" i="5" s="1"/>
  <c r="AK52" i="5" s="1"/>
  <c r="AL52" i="5" s="1"/>
  <c r="AM52" i="5" s="1"/>
  <c r="AN52" i="5" s="1"/>
  <c r="AO52" i="5" s="1"/>
  <c r="AP52" i="5" s="1"/>
  <c r="AQ52" i="5" s="1"/>
  <c r="AR52" i="5" s="1"/>
  <c r="AS52" i="5" s="1"/>
  <c r="AT52" i="5" s="1"/>
  <c r="AU52" i="5" s="1"/>
  <c r="AV52" i="5" s="1"/>
  <c r="AW52" i="5" s="1"/>
  <c r="AX52" i="5" s="1"/>
  <c r="AY52" i="5" s="1"/>
  <c r="AZ52" i="5" s="1"/>
  <c r="BA52" i="5" s="1"/>
  <c r="BB52" i="5" s="1"/>
  <c r="BC52" i="5" s="1"/>
  <c r="BD52" i="5" s="1"/>
  <c r="BE52" i="5" s="1"/>
  <c r="BF52" i="5" s="1"/>
  <c r="BG52" i="5" s="1"/>
  <c r="BH52" i="5" s="1"/>
  <c r="BI52" i="5" s="1"/>
  <c r="BJ52" i="5" s="1"/>
  <c r="BK52" i="5" s="1"/>
  <c r="BL52" i="5" s="1"/>
  <c r="BM52" i="5" s="1"/>
  <c r="BN52" i="5" s="1"/>
  <c r="BO52" i="5" s="1"/>
  <c r="BP52" i="5" s="1"/>
  <c r="BQ52" i="5" s="1"/>
  <c r="BR52" i="5" s="1"/>
  <c r="BS52" i="5" s="1"/>
  <c r="BT52" i="5" s="1"/>
  <c r="BU52" i="5" s="1"/>
  <c r="BV52" i="5" s="1"/>
  <c r="BW52" i="5" s="1"/>
  <c r="BX52" i="5" s="1"/>
  <c r="BY52" i="5" s="1"/>
  <c r="BZ52" i="5" s="1"/>
  <c r="CA52" i="5" s="1"/>
  <c r="CB52" i="5" s="1"/>
  <c r="CC52" i="5" s="1"/>
  <c r="CD52" i="5" s="1"/>
  <c r="CE52" i="5" s="1"/>
  <c r="CF52" i="5" s="1"/>
  <c r="CG52" i="5" s="1"/>
  <c r="CH52" i="5" s="1"/>
  <c r="CI52" i="5" s="1"/>
  <c r="CJ52" i="5" s="1"/>
  <c r="CK52" i="5" s="1"/>
  <c r="M53" i="5"/>
  <c r="N53" i="5" s="1"/>
  <c r="O53" i="5" s="1"/>
  <c r="P53" i="5" s="1"/>
  <c r="Q53" i="5" s="1"/>
  <c r="R53" i="5" s="1"/>
  <c r="S53" i="5" s="1"/>
  <c r="T53" i="5" s="1"/>
  <c r="U53" i="5" s="1"/>
  <c r="V53" i="5" s="1"/>
  <c r="W53" i="5" s="1"/>
  <c r="X53" i="5" s="1"/>
  <c r="Y53" i="5" s="1"/>
  <c r="Z53" i="5" s="1"/>
  <c r="AA53" i="5" s="1"/>
  <c r="AB53" i="5" s="1"/>
  <c r="AC53" i="5" s="1"/>
  <c r="AD53" i="5" s="1"/>
  <c r="AE53" i="5" s="1"/>
  <c r="AF53" i="5" s="1"/>
  <c r="AG53" i="5" s="1"/>
  <c r="AH53" i="5" s="1"/>
  <c r="AI53" i="5" s="1"/>
  <c r="AJ53" i="5" s="1"/>
  <c r="AK53" i="5" s="1"/>
  <c r="AL53" i="5" s="1"/>
  <c r="AM53" i="5" s="1"/>
  <c r="AN53" i="5" s="1"/>
  <c r="AO53" i="5" s="1"/>
  <c r="AP53" i="5" s="1"/>
  <c r="AQ53" i="5" s="1"/>
  <c r="AR53" i="5" s="1"/>
  <c r="AS53" i="5" s="1"/>
  <c r="AT53" i="5" s="1"/>
  <c r="AU53" i="5" s="1"/>
  <c r="AV53" i="5" s="1"/>
  <c r="AW53" i="5" s="1"/>
  <c r="AX53" i="5" s="1"/>
  <c r="AY53" i="5" s="1"/>
  <c r="AZ53" i="5" s="1"/>
  <c r="BA53" i="5" s="1"/>
  <c r="BB53" i="5" s="1"/>
  <c r="BC53" i="5" s="1"/>
  <c r="BD53" i="5" s="1"/>
  <c r="BE53" i="5" s="1"/>
  <c r="BF53" i="5" s="1"/>
  <c r="BG53" i="5" s="1"/>
  <c r="BH53" i="5" s="1"/>
  <c r="BI53" i="5" s="1"/>
  <c r="BJ53" i="5" s="1"/>
  <c r="BK53" i="5" s="1"/>
  <c r="BL53" i="5" s="1"/>
  <c r="BM53" i="5" s="1"/>
  <c r="BN53" i="5" s="1"/>
  <c r="BO53" i="5" s="1"/>
  <c r="BP53" i="5" s="1"/>
  <c r="BQ53" i="5" s="1"/>
  <c r="BR53" i="5" s="1"/>
  <c r="BS53" i="5" s="1"/>
  <c r="BT53" i="5" s="1"/>
  <c r="BU53" i="5" s="1"/>
  <c r="BV53" i="5" s="1"/>
  <c r="BW53" i="5" s="1"/>
  <c r="BX53" i="5" s="1"/>
  <c r="BY53" i="5" s="1"/>
  <c r="BZ53" i="5" s="1"/>
  <c r="CA53" i="5" s="1"/>
  <c r="CB53" i="5" s="1"/>
  <c r="CC53" i="5" s="1"/>
  <c r="CD53" i="5" s="1"/>
  <c r="CE53" i="5" s="1"/>
  <c r="CF53" i="5" s="1"/>
  <c r="CG53" i="5" s="1"/>
  <c r="CH53" i="5" s="1"/>
  <c r="CI53" i="5" s="1"/>
  <c r="CJ53" i="5" s="1"/>
  <c r="CK53" i="5" s="1"/>
  <c r="M54" i="5"/>
  <c r="N54" i="5" s="1"/>
  <c r="O54" i="5" s="1"/>
  <c r="P54" i="5" s="1"/>
  <c r="Q54" i="5" s="1"/>
  <c r="R54" i="5" s="1"/>
  <c r="S54" i="5" s="1"/>
  <c r="T54" i="5" s="1"/>
  <c r="U54" i="5" s="1"/>
  <c r="V54" i="5" s="1"/>
  <c r="W54" i="5" s="1"/>
  <c r="X54" i="5" s="1"/>
  <c r="Y54" i="5" s="1"/>
  <c r="Z54" i="5" s="1"/>
  <c r="AA54" i="5" s="1"/>
  <c r="AB54" i="5" s="1"/>
  <c r="AC54" i="5" s="1"/>
  <c r="AD54" i="5" s="1"/>
  <c r="AE54" i="5" s="1"/>
  <c r="AF54" i="5" s="1"/>
  <c r="AG54" i="5" s="1"/>
  <c r="AH54" i="5" s="1"/>
  <c r="AI54" i="5" s="1"/>
  <c r="AJ54" i="5" s="1"/>
  <c r="AK54" i="5" s="1"/>
  <c r="AL54" i="5" s="1"/>
  <c r="AM54" i="5" s="1"/>
  <c r="AN54" i="5" s="1"/>
  <c r="AO54" i="5" s="1"/>
  <c r="AP54" i="5" s="1"/>
  <c r="AQ54" i="5" s="1"/>
  <c r="AR54" i="5" s="1"/>
  <c r="AS54" i="5" s="1"/>
  <c r="AT54" i="5" s="1"/>
  <c r="AU54" i="5" s="1"/>
  <c r="AV54" i="5" s="1"/>
  <c r="AW54" i="5" s="1"/>
  <c r="AX54" i="5" s="1"/>
  <c r="AY54" i="5" s="1"/>
  <c r="AZ54" i="5" s="1"/>
  <c r="BA54" i="5" s="1"/>
  <c r="BB54" i="5" s="1"/>
  <c r="BC54" i="5" s="1"/>
  <c r="BD54" i="5" s="1"/>
  <c r="BE54" i="5" s="1"/>
  <c r="BF54" i="5" s="1"/>
  <c r="BG54" i="5" s="1"/>
  <c r="BH54" i="5" s="1"/>
  <c r="BI54" i="5" s="1"/>
  <c r="BJ54" i="5" s="1"/>
  <c r="BK54" i="5" s="1"/>
  <c r="BL54" i="5" s="1"/>
  <c r="BM54" i="5" s="1"/>
  <c r="BN54" i="5" s="1"/>
  <c r="BO54" i="5" s="1"/>
  <c r="BP54" i="5" s="1"/>
  <c r="BQ54" i="5" s="1"/>
  <c r="BR54" i="5" s="1"/>
  <c r="BS54" i="5" s="1"/>
  <c r="BT54" i="5" s="1"/>
  <c r="BU54" i="5" s="1"/>
  <c r="BV54" i="5" s="1"/>
  <c r="BW54" i="5" s="1"/>
  <c r="BX54" i="5" s="1"/>
  <c r="BY54" i="5" s="1"/>
  <c r="BZ54" i="5" s="1"/>
  <c r="CA54" i="5" s="1"/>
  <c r="CB54" i="5" s="1"/>
  <c r="CC54" i="5" s="1"/>
  <c r="CD54" i="5" s="1"/>
  <c r="CE54" i="5" s="1"/>
  <c r="CF54" i="5" s="1"/>
  <c r="CG54" i="5" s="1"/>
  <c r="CH54" i="5" s="1"/>
  <c r="CI54" i="5" s="1"/>
  <c r="CJ54" i="5" s="1"/>
  <c r="CK54" i="5" s="1"/>
  <c r="M55" i="5"/>
  <c r="N55" i="5" s="1"/>
  <c r="O55" i="5" s="1"/>
  <c r="P55" i="5" s="1"/>
  <c r="Q55" i="5" s="1"/>
  <c r="R55" i="5" s="1"/>
  <c r="S55" i="5" s="1"/>
  <c r="T55" i="5" s="1"/>
  <c r="U55" i="5" s="1"/>
  <c r="V55" i="5" s="1"/>
  <c r="W55" i="5" s="1"/>
  <c r="X55" i="5" s="1"/>
  <c r="Y55" i="5" s="1"/>
  <c r="Z55" i="5" s="1"/>
  <c r="AA55" i="5" s="1"/>
  <c r="AB55" i="5" s="1"/>
  <c r="AC55" i="5" s="1"/>
  <c r="AD55" i="5" s="1"/>
  <c r="AE55" i="5" s="1"/>
  <c r="AF55" i="5" s="1"/>
  <c r="AG55" i="5" s="1"/>
  <c r="AH55" i="5" s="1"/>
  <c r="AI55" i="5" s="1"/>
  <c r="AJ55" i="5" s="1"/>
  <c r="AK55" i="5" s="1"/>
  <c r="AL55" i="5" s="1"/>
  <c r="AM55" i="5" s="1"/>
  <c r="AN55" i="5" s="1"/>
  <c r="AO55" i="5" s="1"/>
  <c r="AP55" i="5" s="1"/>
  <c r="AQ55" i="5" s="1"/>
  <c r="AR55" i="5" s="1"/>
  <c r="AS55" i="5" s="1"/>
  <c r="AT55" i="5" s="1"/>
  <c r="AU55" i="5" s="1"/>
  <c r="AV55" i="5" s="1"/>
  <c r="AW55" i="5" s="1"/>
  <c r="AX55" i="5" s="1"/>
  <c r="AY55" i="5" s="1"/>
  <c r="AZ55" i="5" s="1"/>
  <c r="BA55" i="5" s="1"/>
  <c r="BB55" i="5" s="1"/>
  <c r="BC55" i="5" s="1"/>
  <c r="BD55" i="5" s="1"/>
  <c r="BE55" i="5" s="1"/>
  <c r="BF55" i="5" s="1"/>
  <c r="BG55" i="5" s="1"/>
  <c r="BH55" i="5" s="1"/>
  <c r="BI55" i="5" s="1"/>
  <c r="BJ55" i="5" s="1"/>
  <c r="BK55" i="5" s="1"/>
  <c r="BL55" i="5" s="1"/>
  <c r="BM55" i="5" s="1"/>
  <c r="BN55" i="5" s="1"/>
  <c r="BO55" i="5" s="1"/>
  <c r="BP55" i="5" s="1"/>
  <c r="BQ55" i="5" s="1"/>
  <c r="BR55" i="5" s="1"/>
  <c r="BS55" i="5" s="1"/>
  <c r="BT55" i="5" s="1"/>
  <c r="BU55" i="5" s="1"/>
  <c r="BV55" i="5" s="1"/>
  <c r="BW55" i="5" s="1"/>
  <c r="BX55" i="5" s="1"/>
  <c r="BY55" i="5" s="1"/>
  <c r="BZ55" i="5" s="1"/>
  <c r="CA55" i="5" s="1"/>
  <c r="CB55" i="5" s="1"/>
  <c r="CC55" i="5" s="1"/>
  <c r="CD55" i="5" s="1"/>
  <c r="CE55" i="5" s="1"/>
  <c r="CF55" i="5" s="1"/>
  <c r="CG55" i="5" s="1"/>
  <c r="CH55" i="5" s="1"/>
  <c r="CI55" i="5" s="1"/>
  <c r="CJ55" i="5" s="1"/>
  <c r="CK55" i="5" s="1"/>
  <c r="M56" i="5"/>
  <c r="N56" i="5" s="1"/>
  <c r="O56" i="5" s="1"/>
  <c r="P56" i="5" s="1"/>
  <c r="Q56" i="5" s="1"/>
  <c r="R56" i="5" s="1"/>
  <c r="S56" i="5" s="1"/>
  <c r="T56" i="5" s="1"/>
  <c r="U56" i="5" s="1"/>
  <c r="V56" i="5" s="1"/>
  <c r="W56" i="5" s="1"/>
  <c r="X56" i="5" s="1"/>
  <c r="Y56" i="5" s="1"/>
  <c r="Z56" i="5" s="1"/>
  <c r="AA56" i="5" s="1"/>
  <c r="AB56" i="5" s="1"/>
  <c r="AC56" i="5" s="1"/>
  <c r="AD56" i="5" s="1"/>
  <c r="AE56" i="5" s="1"/>
  <c r="AF56" i="5" s="1"/>
  <c r="AG56" i="5" s="1"/>
  <c r="AH56" i="5" s="1"/>
  <c r="AI56" i="5" s="1"/>
  <c r="AJ56" i="5" s="1"/>
  <c r="AK56" i="5" s="1"/>
  <c r="AL56" i="5" s="1"/>
  <c r="AM56" i="5" s="1"/>
  <c r="AN56" i="5" s="1"/>
  <c r="AO56" i="5" s="1"/>
  <c r="AP56" i="5" s="1"/>
  <c r="AQ56" i="5" s="1"/>
  <c r="AR56" i="5" s="1"/>
  <c r="AS56" i="5" s="1"/>
  <c r="AT56" i="5" s="1"/>
  <c r="AU56" i="5" s="1"/>
  <c r="AV56" i="5" s="1"/>
  <c r="AW56" i="5" s="1"/>
  <c r="AX56" i="5" s="1"/>
  <c r="AY56" i="5" s="1"/>
  <c r="AZ56" i="5" s="1"/>
  <c r="BA56" i="5" s="1"/>
  <c r="BB56" i="5" s="1"/>
  <c r="BC56" i="5" s="1"/>
  <c r="BD56" i="5" s="1"/>
  <c r="BE56" i="5" s="1"/>
  <c r="BF56" i="5" s="1"/>
  <c r="BG56" i="5" s="1"/>
  <c r="BH56" i="5" s="1"/>
  <c r="BI56" i="5" s="1"/>
  <c r="BJ56" i="5" s="1"/>
  <c r="BK56" i="5" s="1"/>
  <c r="BL56" i="5" s="1"/>
  <c r="BM56" i="5" s="1"/>
  <c r="BN56" i="5" s="1"/>
  <c r="BO56" i="5" s="1"/>
  <c r="BP56" i="5" s="1"/>
  <c r="BQ56" i="5" s="1"/>
  <c r="BR56" i="5" s="1"/>
  <c r="BS56" i="5" s="1"/>
  <c r="BT56" i="5" s="1"/>
  <c r="BU56" i="5" s="1"/>
  <c r="BV56" i="5" s="1"/>
  <c r="BW56" i="5" s="1"/>
  <c r="BX56" i="5" s="1"/>
  <c r="BY56" i="5" s="1"/>
  <c r="BZ56" i="5" s="1"/>
  <c r="CA56" i="5" s="1"/>
  <c r="CB56" i="5" s="1"/>
  <c r="CC56" i="5" s="1"/>
  <c r="CD56" i="5" s="1"/>
  <c r="CE56" i="5" s="1"/>
  <c r="CF56" i="5" s="1"/>
  <c r="CG56" i="5" s="1"/>
  <c r="CH56" i="5" s="1"/>
  <c r="CI56" i="5" s="1"/>
  <c r="CJ56" i="5" s="1"/>
  <c r="CK56" i="5" s="1"/>
  <c r="M57" i="5"/>
  <c r="N57" i="5" s="1"/>
  <c r="O57" i="5" s="1"/>
  <c r="P57" i="5" s="1"/>
  <c r="Q57" i="5" s="1"/>
  <c r="R57" i="5" s="1"/>
  <c r="S57" i="5" s="1"/>
  <c r="T57" i="5" s="1"/>
  <c r="U57" i="5" s="1"/>
  <c r="V57" i="5" s="1"/>
  <c r="W57" i="5" s="1"/>
  <c r="X57" i="5" s="1"/>
  <c r="Y57" i="5" s="1"/>
  <c r="Z57" i="5" s="1"/>
  <c r="AA57" i="5" s="1"/>
  <c r="AB57" i="5" s="1"/>
  <c r="AC57" i="5" s="1"/>
  <c r="AD57" i="5" s="1"/>
  <c r="AE57" i="5" s="1"/>
  <c r="AF57" i="5" s="1"/>
  <c r="AG57" i="5" s="1"/>
  <c r="AH57" i="5" s="1"/>
  <c r="AI57" i="5" s="1"/>
  <c r="AJ57" i="5" s="1"/>
  <c r="AK57" i="5" s="1"/>
  <c r="AL57" i="5" s="1"/>
  <c r="AM57" i="5" s="1"/>
  <c r="AN57" i="5" s="1"/>
  <c r="AO57" i="5" s="1"/>
  <c r="AP57" i="5" s="1"/>
  <c r="AQ57" i="5" s="1"/>
  <c r="AR57" i="5" s="1"/>
  <c r="AS57" i="5" s="1"/>
  <c r="AT57" i="5" s="1"/>
  <c r="AU57" i="5" s="1"/>
  <c r="AV57" i="5" s="1"/>
  <c r="AW57" i="5" s="1"/>
  <c r="AX57" i="5" s="1"/>
  <c r="AY57" i="5" s="1"/>
  <c r="AZ57" i="5" s="1"/>
  <c r="BA57" i="5" s="1"/>
  <c r="BB57" i="5" s="1"/>
  <c r="BC57" i="5" s="1"/>
  <c r="BD57" i="5" s="1"/>
  <c r="BE57" i="5" s="1"/>
  <c r="BF57" i="5" s="1"/>
  <c r="BG57" i="5" s="1"/>
  <c r="BH57" i="5" s="1"/>
  <c r="BI57" i="5" s="1"/>
  <c r="BJ57" i="5" s="1"/>
  <c r="BK57" i="5" s="1"/>
  <c r="BL57" i="5" s="1"/>
  <c r="BM57" i="5" s="1"/>
  <c r="BN57" i="5" s="1"/>
  <c r="BO57" i="5" s="1"/>
  <c r="BP57" i="5" s="1"/>
  <c r="BQ57" i="5" s="1"/>
  <c r="BR57" i="5" s="1"/>
  <c r="BS57" i="5" s="1"/>
  <c r="BT57" i="5" s="1"/>
  <c r="BU57" i="5" s="1"/>
  <c r="BV57" i="5" s="1"/>
  <c r="BW57" i="5" s="1"/>
  <c r="BX57" i="5" s="1"/>
  <c r="BY57" i="5" s="1"/>
  <c r="BZ57" i="5" s="1"/>
  <c r="CA57" i="5" s="1"/>
  <c r="CB57" i="5" s="1"/>
  <c r="CC57" i="5" s="1"/>
  <c r="CD57" i="5" s="1"/>
  <c r="CE57" i="5" s="1"/>
  <c r="CF57" i="5" s="1"/>
  <c r="CG57" i="5" s="1"/>
  <c r="CH57" i="5" s="1"/>
  <c r="CI57" i="5" s="1"/>
  <c r="CJ57" i="5" s="1"/>
  <c r="CK57" i="5" s="1"/>
  <c r="M58" i="5"/>
  <c r="N58" i="5" s="1"/>
  <c r="O58" i="5" s="1"/>
  <c r="P58" i="5" s="1"/>
  <c r="Q58" i="5" s="1"/>
  <c r="R58" i="5" s="1"/>
  <c r="S58" i="5" s="1"/>
  <c r="T58" i="5" s="1"/>
  <c r="U58" i="5" s="1"/>
  <c r="V58" i="5" s="1"/>
  <c r="W58" i="5" s="1"/>
  <c r="X58" i="5" s="1"/>
  <c r="Y58" i="5" s="1"/>
  <c r="Z58" i="5" s="1"/>
  <c r="AA58" i="5" s="1"/>
  <c r="AB58" i="5" s="1"/>
  <c r="AC58" i="5" s="1"/>
  <c r="AD58" i="5" s="1"/>
  <c r="AE58" i="5" s="1"/>
  <c r="AF58" i="5" s="1"/>
  <c r="AG58" i="5" s="1"/>
  <c r="AH58" i="5" s="1"/>
  <c r="AI58" i="5" s="1"/>
  <c r="AJ58" i="5" s="1"/>
  <c r="AK58" i="5" s="1"/>
  <c r="AL58" i="5" s="1"/>
  <c r="AM58" i="5" s="1"/>
  <c r="AN58" i="5" s="1"/>
  <c r="AO58" i="5" s="1"/>
  <c r="AP58" i="5" s="1"/>
  <c r="AQ58" i="5" s="1"/>
  <c r="AR58" i="5" s="1"/>
  <c r="AS58" i="5" s="1"/>
  <c r="AT58" i="5" s="1"/>
  <c r="AU58" i="5" s="1"/>
  <c r="AV58" i="5" s="1"/>
  <c r="AW58" i="5" s="1"/>
  <c r="AX58" i="5" s="1"/>
  <c r="AY58" i="5" s="1"/>
  <c r="AZ58" i="5" s="1"/>
  <c r="BA58" i="5" s="1"/>
  <c r="BB58" i="5" s="1"/>
  <c r="BC58" i="5" s="1"/>
  <c r="BD58" i="5" s="1"/>
  <c r="BE58" i="5" s="1"/>
  <c r="BF58" i="5" s="1"/>
  <c r="BG58" i="5" s="1"/>
  <c r="BH58" i="5" s="1"/>
  <c r="BI58" i="5" s="1"/>
  <c r="BJ58" i="5" s="1"/>
  <c r="BK58" i="5" s="1"/>
  <c r="BL58" i="5" s="1"/>
  <c r="BM58" i="5" s="1"/>
  <c r="BN58" i="5" s="1"/>
  <c r="BO58" i="5" s="1"/>
  <c r="BP58" i="5" s="1"/>
  <c r="BQ58" i="5" s="1"/>
  <c r="BR58" i="5" s="1"/>
  <c r="BS58" i="5" s="1"/>
  <c r="BT58" i="5" s="1"/>
  <c r="BU58" i="5" s="1"/>
  <c r="BV58" i="5" s="1"/>
  <c r="BW58" i="5" s="1"/>
  <c r="BX58" i="5" s="1"/>
  <c r="BY58" i="5" s="1"/>
  <c r="BZ58" i="5" s="1"/>
  <c r="CA58" i="5" s="1"/>
  <c r="CB58" i="5" s="1"/>
  <c r="CC58" i="5" s="1"/>
  <c r="CD58" i="5" s="1"/>
  <c r="CE58" i="5" s="1"/>
  <c r="CF58" i="5" s="1"/>
  <c r="CG58" i="5" s="1"/>
  <c r="CH58" i="5" s="1"/>
  <c r="CI58" i="5" s="1"/>
  <c r="CJ58" i="5" s="1"/>
  <c r="CK58" i="5" s="1"/>
  <c r="M59" i="5"/>
  <c r="N59" i="5" s="1"/>
  <c r="O59" i="5" s="1"/>
  <c r="P59" i="5" s="1"/>
  <c r="Q59" i="5" s="1"/>
  <c r="R59" i="5" s="1"/>
  <c r="S59" i="5" s="1"/>
  <c r="T59" i="5" s="1"/>
  <c r="U59" i="5" s="1"/>
  <c r="V59" i="5" s="1"/>
  <c r="W59" i="5" s="1"/>
  <c r="X59" i="5" s="1"/>
  <c r="Y59" i="5" s="1"/>
  <c r="Z59" i="5" s="1"/>
  <c r="AA59" i="5" s="1"/>
  <c r="AB59" i="5" s="1"/>
  <c r="AC59" i="5" s="1"/>
  <c r="AD59" i="5" s="1"/>
  <c r="AE59" i="5" s="1"/>
  <c r="AF59" i="5" s="1"/>
  <c r="AG59" i="5" s="1"/>
  <c r="AH59" i="5" s="1"/>
  <c r="AI59" i="5" s="1"/>
  <c r="AJ59" i="5" s="1"/>
  <c r="AK59" i="5" s="1"/>
  <c r="AL59" i="5" s="1"/>
  <c r="AM59" i="5" s="1"/>
  <c r="AN59" i="5" s="1"/>
  <c r="AO59" i="5" s="1"/>
  <c r="AP59" i="5" s="1"/>
  <c r="AQ59" i="5" s="1"/>
  <c r="AR59" i="5" s="1"/>
  <c r="AS59" i="5" s="1"/>
  <c r="AT59" i="5" s="1"/>
  <c r="AU59" i="5" s="1"/>
  <c r="AV59" i="5" s="1"/>
  <c r="AW59" i="5" s="1"/>
  <c r="AX59" i="5" s="1"/>
  <c r="AY59" i="5" s="1"/>
  <c r="AZ59" i="5" s="1"/>
  <c r="BA59" i="5" s="1"/>
  <c r="BB59" i="5" s="1"/>
  <c r="BC59" i="5" s="1"/>
  <c r="BD59" i="5" s="1"/>
  <c r="BE59" i="5" s="1"/>
  <c r="BF59" i="5" s="1"/>
  <c r="BG59" i="5" s="1"/>
  <c r="BH59" i="5" s="1"/>
  <c r="BI59" i="5" s="1"/>
  <c r="BJ59" i="5" s="1"/>
  <c r="BK59" i="5" s="1"/>
  <c r="BL59" i="5" s="1"/>
  <c r="BM59" i="5" s="1"/>
  <c r="BN59" i="5" s="1"/>
  <c r="BO59" i="5" s="1"/>
  <c r="BP59" i="5" s="1"/>
  <c r="BQ59" i="5" s="1"/>
  <c r="BR59" i="5" s="1"/>
  <c r="BS59" i="5" s="1"/>
  <c r="BT59" i="5" s="1"/>
  <c r="BU59" i="5" s="1"/>
  <c r="BV59" i="5" s="1"/>
  <c r="BW59" i="5" s="1"/>
  <c r="BX59" i="5" s="1"/>
  <c r="BY59" i="5" s="1"/>
  <c r="BZ59" i="5" s="1"/>
  <c r="CA59" i="5" s="1"/>
  <c r="CB59" i="5" s="1"/>
  <c r="CC59" i="5" s="1"/>
  <c r="CD59" i="5" s="1"/>
  <c r="CE59" i="5" s="1"/>
  <c r="CF59" i="5" s="1"/>
  <c r="CG59" i="5" s="1"/>
  <c r="CH59" i="5" s="1"/>
  <c r="CI59" i="5" s="1"/>
  <c r="CJ59" i="5" s="1"/>
  <c r="CK59" i="5" s="1"/>
  <c r="M60" i="5"/>
  <c r="N60" i="5" s="1"/>
  <c r="O60" i="5" s="1"/>
  <c r="P60" i="5" s="1"/>
  <c r="Q60" i="5" s="1"/>
  <c r="R60" i="5" s="1"/>
  <c r="S60" i="5" s="1"/>
  <c r="T60" i="5" s="1"/>
  <c r="U60" i="5" s="1"/>
  <c r="V60" i="5" s="1"/>
  <c r="W60" i="5" s="1"/>
  <c r="X60" i="5" s="1"/>
  <c r="Y60" i="5" s="1"/>
  <c r="Z60" i="5" s="1"/>
  <c r="AA60" i="5" s="1"/>
  <c r="AB60" i="5" s="1"/>
  <c r="AC60" i="5" s="1"/>
  <c r="AD60" i="5" s="1"/>
  <c r="AE60" i="5" s="1"/>
  <c r="AF60" i="5" s="1"/>
  <c r="AG60" i="5" s="1"/>
  <c r="AH60" i="5" s="1"/>
  <c r="AI60" i="5" s="1"/>
  <c r="AJ60" i="5" s="1"/>
  <c r="AK60" i="5" s="1"/>
  <c r="AL60" i="5" s="1"/>
  <c r="AM60" i="5" s="1"/>
  <c r="AN60" i="5" s="1"/>
  <c r="AO60" i="5" s="1"/>
  <c r="AP60" i="5" s="1"/>
  <c r="AQ60" i="5" s="1"/>
  <c r="AR60" i="5" s="1"/>
  <c r="AS60" i="5" s="1"/>
  <c r="AT60" i="5" s="1"/>
  <c r="AU60" i="5" s="1"/>
  <c r="AV60" i="5" s="1"/>
  <c r="AW60" i="5" s="1"/>
  <c r="AX60" i="5" s="1"/>
  <c r="AY60" i="5" s="1"/>
  <c r="AZ60" i="5" s="1"/>
  <c r="BA60" i="5" s="1"/>
  <c r="BB60" i="5" s="1"/>
  <c r="BC60" i="5" s="1"/>
  <c r="BD60" i="5" s="1"/>
  <c r="BE60" i="5" s="1"/>
  <c r="BF60" i="5" s="1"/>
  <c r="BG60" i="5" s="1"/>
  <c r="BH60" i="5" s="1"/>
  <c r="BI60" i="5" s="1"/>
  <c r="BJ60" i="5" s="1"/>
  <c r="BK60" i="5" s="1"/>
  <c r="BL60" i="5" s="1"/>
  <c r="BM60" i="5" s="1"/>
  <c r="BN60" i="5" s="1"/>
  <c r="BO60" i="5" s="1"/>
  <c r="BP60" i="5" s="1"/>
  <c r="BQ60" i="5" s="1"/>
  <c r="BR60" i="5" s="1"/>
  <c r="BS60" i="5" s="1"/>
  <c r="BT60" i="5" s="1"/>
  <c r="BU60" i="5" s="1"/>
  <c r="BV60" i="5" s="1"/>
  <c r="BW60" i="5" s="1"/>
  <c r="BX60" i="5" s="1"/>
  <c r="BY60" i="5" s="1"/>
  <c r="BZ60" i="5" s="1"/>
  <c r="CA60" i="5" s="1"/>
  <c r="CB60" i="5" s="1"/>
  <c r="CC60" i="5" s="1"/>
  <c r="CD60" i="5" s="1"/>
  <c r="CE60" i="5" s="1"/>
  <c r="CF60" i="5" s="1"/>
  <c r="CG60" i="5" s="1"/>
  <c r="CH60" i="5" s="1"/>
  <c r="CI60" i="5" s="1"/>
  <c r="CJ60" i="5" s="1"/>
  <c r="CK60" i="5" s="1"/>
  <c r="M61" i="5"/>
  <c r="N61" i="5" s="1"/>
  <c r="O61" i="5" s="1"/>
  <c r="P61" i="5" s="1"/>
  <c r="Q61" i="5" s="1"/>
  <c r="R61" i="5" s="1"/>
  <c r="S61" i="5" s="1"/>
  <c r="T61" i="5" s="1"/>
  <c r="U61" i="5" s="1"/>
  <c r="V61" i="5" s="1"/>
  <c r="W61" i="5" s="1"/>
  <c r="X61" i="5" s="1"/>
  <c r="Y61" i="5" s="1"/>
  <c r="Z61" i="5" s="1"/>
  <c r="AA61" i="5" s="1"/>
  <c r="AB61" i="5" s="1"/>
  <c r="AC61" i="5" s="1"/>
  <c r="AD61" i="5" s="1"/>
  <c r="AE61" i="5" s="1"/>
  <c r="AF61" i="5" s="1"/>
  <c r="AG61" i="5" s="1"/>
  <c r="AH61" i="5" s="1"/>
  <c r="AI61" i="5" s="1"/>
  <c r="AJ61" i="5" s="1"/>
  <c r="AK61" i="5" s="1"/>
  <c r="AL61" i="5" s="1"/>
  <c r="AM61" i="5" s="1"/>
  <c r="AN61" i="5" s="1"/>
  <c r="AO61" i="5" s="1"/>
  <c r="AP61" i="5" s="1"/>
  <c r="AQ61" i="5" s="1"/>
  <c r="AR61" i="5" s="1"/>
  <c r="AS61" i="5" s="1"/>
  <c r="AT61" i="5" s="1"/>
  <c r="AU61" i="5" s="1"/>
  <c r="AV61" i="5" s="1"/>
  <c r="AW61" i="5" s="1"/>
  <c r="AX61" i="5" s="1"/>
  <c r="AY61" i="5" s="1"/>
  <c r="AZ61" i="5" s="1"/>
  <c r="BA61" i="5" s="1"/>
  <c r="BB61" i="5" s="1"/>
  <c r="BC61" i="5" s="1"/>
  <c r="BD61" i="5" s="1"/>
  <c r="BE61" i="5" s="1"/>
  <c r="BF61" i="5" s="1"/>
  <c r="BG61" i="5" s="1"/>
  <c r="BH61" i="5" s="1"/>
  <c r="BI61" i="5" s="1"/>
  <c r="BJ61" i="5" s="1"/>
  <c r="BK61" i="5" s="1"/>
  <c r="BL61" i="5" s="1"/>
  <c r="BM61" i="5" s="1"/>
  <c r="BN61" i="5" s="1"/>
  <c r="BO61" i="5" s="1"/>
  <c r="BP61" i="5" s="1"/>
  <c r="BQ61" i="5" s="1"/>
  <c r="BR61" i="5" s="1"/>
  <c r="BS61" i="5" s="1"/>
  <c r="BT61" i="5" s="1"/>
  <c r="BU61" i="5" s="1"/>
  <c r="BV61" i="5" s="1"/>
  <c r="BW61" i="5" s="1"/>
  <c r="BX61" i="5" s="1"/>
  <c r="BY61" i="5" s="1"/>
  <c r="BZ61" i="5" s="1"/>
  <c r="CA61" i="5" s="1"/>
  <c r="CB61" i="5" s="1"/>
  <c r="CC61" i="5" s="1"/>
  <c r="CD61" i="5" s="1"/>
  <c r="CE61" i="5" s="1"/>
  <c r="CF61" i="5" s="1"/>
  <c r="CG61" i="5" s="1"/>
  <c r="CH61" i="5" s="1"/>
  <c r="CI61" i="5" s="1"/>
  <c r="CJ61" i="5" s="1"/>
  <c r="CK61" i="5" s="1"/>
  <c r="M62" i="5"/>
  <c r="N62" i="5" s="1"/>
  <c r="O62" i="5" s="1"/>
  <c r="P62" i="5" s="1"/>
  <c r="Q62" i="5" s="1"/>
  <c r="R62" i="5" s="1"/>
  <c r="S62" i="5" s="1"/>
  <c r="T62" i="5" s="1"/>
  <c r="U62" i="5" s="1"/>
  <c r="V62" i="5" s="1"/>
  <c r="W62" i="5" s="1"/>
  <c r="X62" i="5" s="1"/>
  <c r="Y62" i="5" s="1"/>
  <c r="Z62" i="5" s="1"/>
  <c r="AA62" i="5" s="1"/>
  <c r="AB62" i="5" s="1"/>
  <c r="AC62" i="5" s="1"/>
  <c r="AD62" i="5" s="1"/>
  <c r="AE62" i="5" s="1"/>
  <c r="AF62" i="5" s="1"/>
  <c r="AG62" i="5" s="1"/>
  <c r="AH62" i="5" s="1"/>
  <c r="AI62" i="5" s="1"/>
  <c r="AJ62" i="5" s="1"/>
  <c r="AK62" i="5" s="1"/>
  <c r="AL62" i="5" s="1"/>
  <c r="AM62" i="5" s="1"/>
  <c r="AN62" i="5" s="1"/>
  <c r="AO62" i="5" s="1"/>
  <c r="AP62" i="5" s="1"/>
  <c r="AQ62" i="5" s="1"/>
  <c r="AR62" i="5" s="1"/>
  <c r="AS62" i="5" s="1"/>
  <c r="AT62" i="5" s="1"/>
  <c r="AU62" i="5" s="1"/>
  <c r="AV62" i="5" s="1"/>
  <c r="AW62" i="5" s="1"/>
  <c r="AX62" i="5" s="1"/>
  <c r="AY62" i="5" s="1"/>
  <c r="AZ62" i="5" s="1"/>
  <c r="BA62" i="5" s="1"/>
  <c r="BB62" i="5" s="1"/>
  <c r="BC62" i="5" s="1"/>
  <c r="BD62" i="5" s="1"/>
  <c r="BE62" i="5" s="1"/>
  <c r="BF62" i="5" s="1"/>
  <c r="BG62" i="5" s="1"/>
  <c r="BH62" i="5" s="1"/>
  <c r="BI62" i="5" s="1"/>
  <c r="BJ62" i="5" s="1"/>
  <c r="BK62" i="5" s="1"/>
  <c r="BL62" i="5" s="1"/>
  <c r="BM62" i="5" s="1"/>
  <c r="BN62" i="5" s="1"/>
  <c r="BO62" i="5" s="1"/>
  <c r="BP62" i="5" s="1"/>
  <c r="BQ62" i="5" s="1"/>
  <c r="BR62" i="5" s="1"/>
  <c r="BS62" i="5" s="1"/>
  <c r="BT62" i="5" s="1"/>
  <c r="BU62" i="5" s="1"/>
  <c r="BV62" i="5" s="1"/>
  <c r="BW62" i="5" s="1"/>
  <c r="BX62" i="5" s="1"/>
  <c r="BY62" i="5" s="1"/>
  <c r="BZ62" i="5" s="1"/>
  <c r="CA62" i="5" s="1"/>
  <c r="CB62" i="5" s="1"/>
  <c r="CC62" i="5" s="1"/>
  <c r="CD62" i="5" s="1"/>
  <c r="CE62" i="5" s="1"/>
  <c r="CF62" i="5" s="1"/>
  <c r="CG62" i="5" s="1"/>
  <c r="CH62" i="5" s="1"/>
  <c r="CI62" i="5" s="1"/>
  <c r="CJ62" i="5" s="1"/>
  <c r="CK62" i="5" s="1"/>
  <c r="M63" i="5"/>
  <c r="N63" i="5" s="1"/>
  <c r="O63" i="5" s="1"/>
  <c r="P63" i="5" s="1"/>
  <c r="Q63" i="5" s="1"/>
  <c r="R63" i="5" s="1"/>
  <c r="S63" i="5" s="1"/>
  <c r="T63" i="5" s="1"/>
  <c r="U63" i="5" s="1"/>
  <c r="V63" i="5" s="1"/>
  <c r="W63" i="5" s="1"/>
  <c r="X63" i="5" s="1"/>
  <c r="Y63" i="5" s="1"/>
  <c r="Z63" i="5" s="1"/>
  <c r="AA63" i="5" s="1"/>
  <c r="AB63" i="5" s="1"/>
  <c r="AC63" i="5" s="1"/>
  <c r="AD63" i="5" s="1"/>
  <c r="AE63" i="5" s="1"/>
  <c r="AF63" i="5" s="1"/>
  <c r="AG63" i="5" s="1"/>
  <c r="AH63" i="5" s="1"/>
  <c r="AI63" i="5" s="1"/>
  <c r="AJ63" i="5" s="1"/>
  <c r="AK63" i="5" s="1"/>
  <c r="AL63" i="5" s="1"/>
  <c r="AM63" i="5" s="1"/>
  <c r="AN63" i="5" s="1"/>
  <c r="AO63" i="5" s="1"/>
  <c r="AP63" i="5" s="1"/>
  <c r="AQ63" i="5" s="1"/>
  <c r="AR63" i="5" s="1"/>
  <c r="AS63" i="5" s="1"/>
  <c r="AT63" i="5" s="1"/>
  <c r="AU63" i="5" s="1"/>
  <c r="AV63" i="5" s="1"/>
  <c r="AW63" i="5" s="1"/>
  <c r="AX63" i="5" s="1"/>
  <c r="AY63" i="5" s="1"/>
  <c r="AZ63" i="5" s="1"/>
  <c r="BA63" i="5" s="1"/>
  <c r="BB63" i="5" s="1"/>
  <c r="BC63" i="5" s="1"/>
  <c r="BD63" i="5" s="1"/>
  <c r="BE63" i="5" s="1"/>
  <c r="BF63" i="5" s="1"/>
  <c r="BG63" i="5" s="1"/>
  <c r="BH63" i="5" s="1"/>
  <c r="BI63" i="5" s="1"/>
  <c r="BJ63" i="5" s="1"/>
  <c r="BK63" i="5" s="1"/>
  <c r="BL63" i="5" s="1"/>
  <c r="BM63" i="5" s="1"/>
  <c r="BN63" i="5" s="1"/>
  <c r="BO63" i="5" s="1"/>
  <c r="BP63" i="5" s="1"/>
  <c r="BQ63" i="5" s="1"/>
  <c r="BR63" i="5" s="1"/>
  <c r="BS63" i="5" s="1"/>
  <c r="BT63" i="5" s="1"/>
  <c r="BU63" i="5" s="1"/>
  <c r="BV63" i="5" s="1"/>
  <c r="BW63" i="5" s="1"/>
  <c r="BX63" i="5" s="1"/>
  <c r="BY63" i="5" s="1"/>
  <c r="BZ63" i="5" s="1"/>
  <c r="CA63" i="5" s="1"/>
  <c r="CB63" i="5" s="1"/>
  <c r="CC63" i="5" s="1"/>
  <c r="CD63" i="5" s="1"/>
  <c r="CE63" i="5" s="1"/>
  <c r="CF63" i="5" s="1"/>
  <c r="CG63" i="5" s="1"/>
  <c r="CH63" i="5" s="1"/>
  <c r="CI63" i="5" s="1"/>
  <c r="CJ63" i="5" s="1"/>
  <c r="CK63" i="5" s="1"/>
  <c r="M64" i="5"/>
  <c r="N64" i="5" s="1"/>
  <c r="O64" i="5" s="1"/>
  <c r="P64" i="5" s="1"/>
  <c r="Q64" i="5" s="1"/>
  <c r="R64" i="5" s="1"/>
  <c r="S64" i="5" s="1"/>
  <c r="T64" i="5" s="1"/>
  <c r="U64" i="5" s="1"/>
  <c r="V64" i="5" s="1"/>
  <c r="W64" i="5" s="1"/>
  <c r="X64" i="5" s="1"/>
  <c r="Y64" i="5" s="1"/>
  <c r="Z64" i="5" s="1"/>
  <c r="AA64" i="5" s="1"/>
  <c r="AB64" i="5" s="1"/>
  <c r="AC64" i="5" s="1"/>
  <c r="AD64" i="5" s="1"/>
  <c r="AE64" i="5" s="1"/>
  <c r="AF64" i="5" s="1"/>
  <c r="AG64" i="5" s="1"/>
  <c r="AH64" i="5" s="1"/>
  <c r="AI64" i="5" s="1"/>
  <c r="AJ64" i="5" s="1"/>
  <c r="AK64" i="5" s="1"/>
  <c r="AL64" i="5" s="1"/>
  <c r="AM64" i="5" s="1"/>
  <c r="AN64" i="5" s="1"/>
  <c r="AO64" i="5" s="1"/>
  <c r="AP64" i="5" s="1"/>
  <c r="AQ64" i="5" s="1"/>
  <c r="AR64" i="5" s="1"/>
  <c r="AS64" i="5" s="1"/>
  <c r="AT64" i="5" s="1"/>
  <c r="AU64" i="5" s="1"/>
  <c r="AV64" i="5" s="1"/>
  <c r="AW64" i="5" s="1"/>
  <c r="AX64" i="5" s="1"/>
  <c r="AY64" i="5" s="1"/>
  <c r="AZ64" i="5" s="1"/>
  <c r="BA64" i="5" s="1"/>
  <c r="BB64" i="5" s="1"/>
  <c r="BC64" i="5" s="1"/>
  <c r="BD64" i="5" s="1"/>
  <c r="BE64" i="5" s="1"/>
  <c r="BF64" i="5" s="1"/>
  <c r="BG64" i="5" s="1"/>
  <c r="BH64" i="5" s="1"/>
  <c r="BI64" i="5" s="1"/>
  <c r="BJ64" i="5" s="1"/>
  <c r="BK64" i="5" s="1"/>
  <c r="BL64" i="5" s="1"/>
  <c r="BM64" i="5" s="1"/>
  <c r="BN64" i="5" s="1"/>
  <c r="BO64" i="5" s="1"/>
  <c r="BP64" i="5" s="1"/>
  <c r="BQ64" i="5" s="1"/>
  <c r="BR64" i="5" s="1"/>
  <c r="BS64" i="5" s="1"/>
  <c r="BT64" i="5" s="1"/>
  <c r="BU64" i="5" s="1"/>
  <c r="BV64" i="5" s="1"/>
  <c r="BW64" i="5" s="1"/>
  <c r="BX64" i="5" s="1"/>
  <c r="BY64" i="5" s="1"/>
  <c r="BZ64" i="5" s="1"/>
  <c r="CA64" i="5" s="1"/>
  <c r="CB64" i="5" s="1"/>
  <c r="CC64" i="5" s="1"/>
  <c r="CD64" i="5" s="1"/>
  <c r="CE64" i="5" s="1"/>
  <c r="CF64" i="5" s="1"/>
  <c r="CG64" i="5" s="1"/>
  <c r="CH64" i="5" s="1"/>
  <c r="CI64" i="5" s="1"/>
  <c r="CJ64" i="5" s="1"/>
  <c r="CK64" i="5" s="1"/>
  <c r="M65" i="5"/>
  <c r="N65" i="5" s="1"/>
  <c r="O65" i="5" s="1"/>
  <c r="P65" i="5" s="1"/>
  <c r="Q65" i="5" s="1"/>
  <c r="R65" i="5" s="1"/>
  <c r="S65" i="5" s="1"/>
  <c r="T65" i="5" s="1"/>
  <c r="U65" i="5" s="1"/>
  <c r="V65" i="5" s="1"/>
  <c r="W65" i="5" s="1"/>
  <c r="X65" i="5" s="1"/>
  <c r="Y65" i="5" s="1"/>
  <c r="Z65" i="5" s="1"/>
  <c r="AA65" i="5" s="1"/>
  <c r="AB65" i="5" s="1"/>
  <c r="AC65" i="5" s="1"/>
  <c r="AD65" i="5" s="1"/>
  <c r="AE65" i="5" s="1"/>
  <c r="AF65" i="5" s="1"/>
  <c r="AG65" i="5" s="1"/>
  <c r="AH65" i="5" s="1"/>
  <c r="AI65" i="5" s="1"/>
  <c r="AJ65" i="5" s="1"/>
  <c r="AK65" i="5" s="1"/>
  <c r="AL65" i="5" s="1"/>
  <c r="AM65" i="5" s="1"/>
  <c r="AN65" i="5" s="1"/>
  <c r="AO65" i="5" s="1"/>
  <c r="AP65" i="5" s="1"/>
  <c r="AQ65" i="5" s="1"/>
  <c r="AR65" i="5" s="1"/>
  <c r="AS65" i="5" s="1"/>
  <c r="AT65" i="5" s="1"/>
  <c r="AU65" i="5" s="1"/>
  <c r="AV65" i="5" s="1"/>
  <c r="AW65" i="5" s="1"/>
  <c r="AX65" i="5" s="1"/>
  <c r="AY65" i="5" s="1"/>
  <c r="AZ65" i="5" s="1"/>
  <c r="BA65" i="5" s="1"/>
  <c r="BB65" i="5" s="1"/>
  <c r="BC65" i="5" s="1"/>
  <c r="BD65" i="5" s="1"/>
  <c r="BE65" i="5" s="1"/>
  <c r="BF65" i="5" s="1"/>
  <c r="BG65" i="5" s="1"/>
  <c r="BH65" i="5" s="1"/>
  <c r="BI65" i="5" s="1"/>
  <c r="BJ65" i="5" s="1"/>
  <c r="BK65" i="5" s="1"/>
  <c r="BL65" i="5" s="1"/>
  <c r="BM65" i="5" s="1"/>
  <c r="BN65" i="5" s="1"/>
  <c r="BO65" i="5" s="1"/>
  <c r="BP65" i="5" s="1"/>
  <c r="BQ65" i="5" s="1"/>
  <c r="BR65" i="5" s="1"/>
  <c r="BS65" i="5" s="1"/>
  <c r="BT65" i="5" s="1"/>
  <c r="BU65" i="5" s="1"/>
  <c r="BV65" i="5" s="1"/>
  <c r="BW65" i="5" s="1"/>
  <c r="BX65" i="5" s="1"/>
  <c r="BY65" i="5" s="1"/>
  <c r="BZ65" i="5" s="1"/>
  <c r="CA65" i="5" s="1"/>
  <c r="CB65" i="5" s="1"/>
  <c r="CC65" i="5" s="1"/>
  <c r="CD65" i="5" s="1"/>
  <c r="CE65" i="5" s="1"/>
  <c r="CF65" i="5" s="1"/>
  <c r="CG65" i="5" s="1"/>
  <c r="CH65" i="5" s="1"/>
  <c r="CI65" i="5" s="1"/>
  <c r="CJ65" i="5" s="1"/>
  <c r="CK65" i="5" s="1"/>
  <c r="M66" i="5"/>
  <c r="N66" i="5" s="1"/>
  <c r="O66" i="5" s="1"/>
  <c r="P66" i="5" s="1"/>
  <c r="Q66" i="5" s="1"/>
  <c r="R66" i="5" s="1"/>
  <c r="S66" i="5" s="1"/>
  <c r="T66" i="5" s="1"/>
  <c r="U66" i="5" s="1"/>
  <c r="V66" i="5" s="1"/>
  <c r="W66" i="5" s="1"/>
  <c r="X66" i="5" s="1"/>
  <c r="Y66" i="5" s="1"/>
  <c r="Z66" i="5" s="1"/>
  <c r="AA66" i="5" s="1"/>
  <c r="AB66" i="5" s="1"/>
  <c r="AC66" i="5" s="1"/>
  <c r="AD66" i="5" s="1"/>
  <c r="AE66" i="5" s="1"/>
  <c r="AF66" i="5" s="1"/>
  <c r="AG66" i="5" s="1"/>
  <c r="AH66" i="5" s="1"/>
  <c r="AI66" i="5" s="1"/>
  <c r="AJ66" i="5" s="1"/>
  <c r="AK66" i="5" s="1"/>
  <c r="AL66" i="5" s="1"/>
  <c r="AM66" i="5" s="1"/>
  <c r="AN66" i="5" s="1"/>
  <c r="AO66" i="5" s="1"/>
  <c r="AP66" i="5" s="1"/>
  <c r="AQ66" i="5" s="1"/>
  <c r="AR66" i="5" s="1"/>
  <c r="AS66" i="5" s="1"/>
  <c r="AT66" i="5" s="1"/>
  <c r="AU66" i="5" s="1"/>
  <c r="AV66" i="5" s="1"/>
  <c r="AW66" i="5" s="1"/>
  <c r="AX66" i="5" s="1"/>
  <c r="AY66" i="5" s="1"/>
  <c r="AZ66" i="5" s="1"/>
  <c r="BA66" i="5" s="1"/>
  <c r="BB66" i="5" s="1"/>
  <c r="BC66" i="5" s="1"/>
  <c r="BD66" i="5" s="1"/>
  <c r="BE66" i="5" s="1"/>
  <c r="BF66" i="5" s="1"/>
  <c r="BG66" i="5" s="1"/>
  <c r="BH66" i="5" s="1"/>
  <c r="BI66" i="5" s="1"/>
  <c r="BJ66" i="5" s="1"/>
  <c r="BK66" i="5" s="1"/>
  <c r="BL66" i="5" s="1"/>
  <c r="BM66" i="5" s="1"/>
  <c r="BN66" i="5" s="1"/>
  <c r="BO66" i="5" s="1"/>
  <c r="BP66" i="5" s="1"/>
  <c r="BQ66" i="5" s="1"/>
  <c r="BR66" i="5" s="1"/>
  <c r="BS66" i="5" s="1"/>
  <c r="BT66" i="5" s="1"/>
  <c r="BU66" i="5" s="1"/>
  <c r="BV66" i="5" s="1"/>
  <c r="BW66" i="5" s="1"/>
  <c r="BX66" i="5" s="1"/>
  <c r="BY66" i="5" s="1"/>
  <c r="BZ66" i="5" s="1"/>
  <c r="CA66" i="5" s="1"/>
  <c r="CB66" i="5" s="1"/>
  <c r="CC66" i="5" s="1"/>
  <c r="CD66" i="5" s="1"/>
  <c r="CE66" i="5" s="1"/>
  <c r="CF66" i="5" s="1"/>
  <c r="CG66" i="5" s="1"/>
  <c r="CH66" i="5" s="1"/>
  <c r="CI66" i="5" s="1"/>
  <c r="CJ66" i="5" s="1"/>
  <c r="CK66" i="5" s="1"/>
  <c r="M67" i="5"/>
  <c r="N67" i="5" s="1"/>
  <c r="O67" i="5" s="1"/>
  <c r="P67" i="5" s="1"/>
  <c r="Q67" i="5" s="1"/>
  <c r="R67" i="5" s="1"/>
  <c r="S67" i="5" s="1"/>
  <c r="T67" i="5" s="1"/>
  <c r="U67" i="5" s="1"/>
  <c r="V67" i="5" s="1"/>
  <c r="W67" i="5" s="1"/>
  <c r="X67" i="5" s="1"/>
  <c r="Y67" i="5" s="1"/>
  <c r="Z67" i="5" s="1"/>
  <c r="AA67" i="5" s="1"/>
  <c r="AB67" i="5" s="1"/>
  <c r="AC67" i="5" s="1"/>
  <c r="AD67" i="5" s="1"/>
  <c r="AE67" i="5" s="1"/>
  <c r="AF67" i="5" s="1"/>
  <c r="AG67" i="5" s="1"/>
  <c r="AH67" i="5" s="1"/>
  <c r="AI67" i="5" s="1"/>
  <c r="AJ67" i="5" s="1"/>
  <c r="AK67" i="5" s="1"/>
  <c r="AL67" i="5" s="1"/>
  <c r="AM67" i="5" s="1"/>
  <c r="AN67" i="5" s="1"/>
  <c r="AO67" i="5" s="1"/>
  <c r="AP67" i="5" s="1"/>
  <c r="AQ67" i="5" s="1"/>
  <c r="AR67" i="5" s="1"/>
  <c r="AS67" i="5" s="1"/>
  <c r="AT67" i="5" s="1"/>
  <c r="AU67" i="5" s="1"/>
  <c r="AV67" i="5" s="1"/>
  <c r="AW67" i="5" s="1"/>
  <c r="AX67" i="5" s="1"/>
  <c r="AY67" i="5" s="1"/>
  <c r="AZ67" i="5" s="1"/>
  <c r="BA67" i="5" s="1"/>
  <c r="BB67" i="5" s="1"/>
  <c r="BC67" i="5" s="1"/>
  <c r="BD67" i="5" s="1"/>
  <c r="BE67" i="5" s="1"/>
  <c r="BF67" i="5" s="1"/>
  <c r="BG67" i="5" s="1"/>
  <c r="BH67" i="5" s="1"/>
  <c r="BI67" i="5" s="1"/>
  <c r="BJ67" i="5" s="1"/>
  <c r="BK67" i="5" s="1"/>
  <c r="BL67" i="5" s="1"/>
  <c r="BM67" i="5" s="1"/>
  <c r="BN67" i="5" s="1"/>
  <c r="BO67" i="5" s="1"/>
  <c r="BP67" i="5" s="1"/>
  <c r="BQ67" i="5" s="1"/>
  <c r="BR67" i="5" s="1"/>
  <c r="BS67" i="5" s="1"/>
  <c r="BT67" i="5" s="1"/>
  <c r="BU67" i="5" s="1"/>
  <c r="BV67" i="5" s="1"/>
  <c r="BW67" i="5" s="1"/>
  <c r="BX67" i="5" s="1"/>
  <c r="BY67" i="5" s="1"/>
  <c r="BZ67" i="5" s="1"/>
  <c r="CA67" i="5" s="1"/>
  <c r="CB67" i="5" s="1"/>
  <c r="CC67" i="5" s="1"/>
  <c r="CD67" i="5" s="1"/>
  <c r="CE67" i="5" s="1"/>
  <c r="CF67" i="5" s="1"/>
  <c r="CG67" i="5" s="1"/>
  <c r="CH67" i="5" s="1"/>
  <c r="CI67" i="5" s="1"/>
  <c r="CJ67" i="5" s="1"/>
  <c r="CK67" i="5" s="1"/>
  <c r="M68" i="5"/>
  <c r="N68" i="5" s="1"/>
  <c r="O68" i="5" s="1"/>
  <c r="P68" i="5" s="1"/>
  <c r="Q68" i="5" s="1"/>
  <c r="R68" i="5" s="1"/>
  <c r="S68" i="5" s="1"/>
  <c r="T68" i="5" s="1"/>
  <c r="U68" i="5" s="1"/>
  <c r="V68" i="5" s="1"/>
  <c r="W68" i="5" s="1"/>
  <c r="X68" i="5" s="1"/>
  <c r="Y68" i="5" s="1"/>
  <c r="Z68" i="5" s="1"/>
  <c r="AA68" i="5" s="1"/>
  <c r="AB68" i="5" s="1"/>
  <c r="AC68" i="5" s="1"/>
  <c r="AD68" i="5" s="1"/>
  <c r="AE68" i="5" s="1"/>
  <c r="AF68" i="5" s="1"/>
  <c r="AG68" i="5" s="1"/>
  <c r="AH68" i="5" s="1"/>
  <c r="AI68" i="5" s="1"/>
  <c r="AJ68" i="5" s="1"/>
  <c r="AK68" i="5" s="1"/>
  <c r="AL68" i="5" s="1"/>
  <c r="AM68" i="5" s="1"/>
  <c r="AN68" i="5" s="1"/>
  <c r="AO68" i="5" s="1"/>
  <c r="AP68" i="5" s="1"/>
  <c r="AQ68" i="5" s="1"/>
  <c r="AR68" i="5" s="1"/>
  <c r="AS68" i="5" s="1"/>
  <c r="AT68" i="5" s="1"/>
  <c r="AU68" i="5" s="1"/>
  <c r="AV68" i="5" s="1"/>
  <c r="AW68" i="5" s="1"/>
  <c r="AX68" i="5" s="1"/>
  <c r="AY68" i="5" s="1"/>
  <c r="AZ68" i="5" s="1"/>
  <c r="BA68" i="5" s="1"/>
  <c r="BB68" i="5" s="1"/>
  <c r="BC68" i="5" s="1"/>
  <c r="BD68" i="5" s="1"/>
  <c r="BE68" i="5" s="1"/>
  <c r="BF68" i="5" s="1"/>
  <c r="BG68" i="5" s="1"/>
  <c r="BH68" i="5" s="1"/>
  <c r="BI68" i="5" s="1"/>
  <c r="BJ68" i="5" s="1"/>
  <c r="BK68" i="5" s="1"/>
  <c r="BL68" i="5" s="1"/>
  <c r="BM68" i="5" s="1"/>
  <c r="BN68" i="5" s="1"/>
  <c r="BO68" i="5" s="1"/>
  <c r="BP68" i="5" s="1"/>
  <c r="BQ68" i="5" s="1"/>
  <c r="BR68" i="5" s="1"/>
  <c r="BS68" i="5" s="1"/>
  <c r="BT68" i="5" s="1"/>
  <c r="BU68" i="5" s="1"/>
  <c r="BV68" i="5" s="1"/>
  <c r="BW68" i="5" s="1"/>
  <c r="BX68" i="5" s="1"/>
  <c r="BY68" i="5" s="1"/>
  <c r="BZ68" i="5" s="1"/>
  <c r="CA68" i="5" s="1"/>
  <c r="CB68" i="5" s="1"/>
  <c r="CC68" i="5" s="1"/>
  <c r="CD68" i="5" s="1"/>
  <c r="CE68" i="5" s="1"/>
  <c r="CF68" i="5" s="1"/>
  <c r="CG68" i="5" s="1"/>
  <c r="CH68" i="5" s="1"/>
  <c r="CI68" i="5" s="1"/>
  <c r="CJ68" i="5" s="1"/>
  <c r="CK68" i="5" s="1"/>
  <c r="M69" i="5"/>
  <c r="N69" i="5" s="1"/>
  <c r="O69" i="5" s="1"/>
  <c r="P69" i="5" s="1"/>
  <c r="Q69" i="5" s="1"/>
  <c r="R69" i="5" s="1"/>
  <c r="S69" i="5" s="1"/>
  <c r="T69" i="5" s="1"/>
  <c r="U69" i="5" s="1"/>
  <c r="V69" i="5" s="1"/>
  <c r="W69" i="5" s="1"/>
  <c r="X69" i="5" s="1"/>
  <c r="Y69" i="5" s="1"/>
  <c r="Z69" i="5" s="1"/>
  <c r="AA69" i="5" s="1"/>
  <c r="AB69" i="5" s="1"/>
  <c r="AC69" i="5" s="1"/>
  <c r="AD69" i="5" s="1"/>
  <c r="AE69" i="5" s="1"/>
  <c r="AF69" i="5" s="1"/>
  <c r="AG69" i="5" s="1"/>
  <c r="AH69" i="5" s="1"/>
  <c r="AI69" i="5" s="1"/>
  <c r="AJ69" i="5" s="1"/>
  <c r="AK69" i="5" s="1"/>
  <c r="AL69" i="5" s="1"/>
  <c r="AM69" i="5" s="1"/>
  <c r="AN69" i="5" s="1"/>
  <c r="AO69" i="5" s="1"/>
  <c r="AP69" i="5" s="1"/>
  <c r="AQ69" i="5" s="1"/>
  <c r="AR69" i="5" s="1"/>
  <c r="AS69" i="5" s="1"/>
  <c r="AT69" i="5" s="1"/>
  <c r="AU69" i="5" s="1"/>
  <c r="AV69" i="5" s="1"/>
  <c r="AW69" i="5" s="1"/>
  <c r="AX69" i="5" s="1"/>
  <c r="AY69" i="5" s="1"/>
  <c r="AZ69" i="5" s="1"/>
  <c r="BA69" i="5" s="1"/>
  <c r="BB69" i="5" s="1"/>
  <c r="BC69" i="5" s="1"/>
  <c r="BD69" i="5" s="1"/>
  <c r="BE69" i="5" s="1"/>
  <c r="BF69" i="5" s="1"/>
  <c r="BG69" i="5" s="1"/>
  <c r="BH69" i="5" s="1"/>
  <c r="BI69" i="5" s="1"/>
  <c r="BJ69" i="5" s="1"/>
  <c r="BK69" i="5" s="1"/>
  <c r="BL69" i="5" s="1"/>
  <c r="BM69" i="5" s="1"/>
  <c r="BN69" i="5" s="1"/>
  <c r="BO69" i="5" s="1"/>
  <c r="BP69" i="5" s="1"/>
  <c r="BQ69" i="5" s="1"/>
  <c r="BR69" i="5" s="1"/>
  <c r="BS69" i="5" s="1"/>
  <c r="BT69" i="5" s="1"/>
  <c r="BU69" i="5" s="1"/>
  <c r="BV69" i="5" s="1"/>
  <c r="BW69" i="5" s="1"/>
  <c r="BX69" i="5" s="1"/>
  <c r="BY69" i="5" s="1"/>
  <c r="BZ69" i="5" s="1"/>
  <c r="CA69" i="5" s="1"/>
  <c r="CB69" i="5" s="1"/>
  <c r="CC69" i="5" s="1"/>
  <c r="CD69" i="5" s="1"/>
  <c r="CE69" i="5" s="1"/>
  <c r="CF69" i="5" s="1"/>
  <c r="CG69" i="5" s="1"/>
  <c r="CH69" i="5" s="1"/>
  <c r="CI69" i="5" s="1"/>
  <c r="CJ69" i="5" s="1"/>
  <c r="CK69" i="5" s="1"/>
  <c r="M70" i="5"/>
  <c r="N70" i="5" s="1"/>
  <c r="O70" i="5" s="1"/>
  <c r="P70" i="5" s="1"/>
  <c r="Q70" i="5" s="1"/>
  <c r="R70" i="5" s="1"/>
  <c r="S70" i="5" s="1"/>
  <c r="T70" i="5" s="1"/>
  <c r="U70" i="5" s="1"/>
  <c r="V70" i="5" s="1"/>
  <c r="W70" i="5" s="1"/>
  <c r="X70" i="5" s="1"/>
  <c r="Y70" i="5" s="1"/>
  <c r="Z70" i="5" s="1"/>
  <c r="AA70" i="5" s="1"/>
  <c r="AB70" i="5" s="1"/>
  <c r="AC70" i="5" s="1"/>
  <c r="AD70" i="5" s="1"/>
  <c r="AE70" i="5" s="1"/>
  <c r="AF70" i="5" s="1"/>
  <c r="AG70" i="5" s="1"/>
  <c r="AH70" i="5" s="1"/>
  <c r="AI70" i="5" s="1"/>
  <c r="AJ70" i="5" s="1"/>
  <c r="AK70" i="5" s="1"/>
  <c r="AL70" i="5" s="1"/>
  <c r="AM70" i="5" s="1"/>
  <c r="AN70" i="5" s="1"/>
  <c r="AO70" i="5" s="1"/>
  <c r="AP70" i="5" s="1"/>
  <c r="AQ70" i="5" s="1"/>
  <c r="AR70" i="5" s="1"/>
  <c r="AS70" i="5" s="1"/>
  <c r="AT70" i="5" s="1"/>
  <c r="AU70" i="5" s="1"/>
  <c r="AV70" i="5" s="1"/>
  <c r="AW70" i="5" s="1"/>
  <c r="AX70" i="5" s="1"/>
  <c r="AY70" i="5" s="1"/>
  <c r="AZ70" i="5" s="1"/>
  <c r="BA70" i="5" s="1"/>
  <c r="BB70" i="5" s="1"/>
  <c r="BC70" i="5" s="1"/>
  <c r="BD70" i="5" s="1"/>
  <c r="BE70" i="5" s="1"/>
  <c r="BF70" i="5" s="1"/>
  <c r="BG70" i="5" s="1"/>
  <c r="BH70" i="5" s="1"/>
  <c r="BI70" i="5" s="1"/>
  <c r="BJ70" i="5" s="1"/>
  <c r="BK70" i="5" s="1"/>
  <c r="BL70" i="5" s="1"/>
  <c r="BM70" i="5" s="1"/>
  <c r="BN70" i="5" s="1"/>
  <c r="BO70" i="5" s="1"/>
  <c r="BP70" i="5" s="1"/>
  <c r="BQ70" i="5" s="1"/>
  <c r="BR70" i="5" s="1"/>
  <c r="BS70" i="5" s="1"/>
  <c r="BT70" i="5" s="1"/>
  <c r="BU70" i="5" s="1"/>
  <c r="BV70" i="5" s="1"/>
  <c r="BW70" i="5" s="1"/>
  <c r="BX70" i="5" s="1"/>
  <c r="BY70" i="5" s="1"/>
  <c r="BZ70" i="5" s="1"/>
  <c r="CA70" i="5" s="1"/>
  <c r="CB70" i="5" s="1"/>
  <c r="CC70" i="5" s="1"/>
  <c r="CD70" i="5" s="1"/>
  <c r="CE70" i="5" s="1"/>
  <c r="CF70" i="5" s="1"/>
  <c r="CG70" i="5" s="1"/>
  <c r="CH70" i="5" s="1"/>
  <c r="CI70" i="5" s="1"/>
  <c r="CJ70" i="5" s="1"/>
  <c r="CK70" i="5" s="1"/>
  <c r="M71" i="5"/>
  <c r="N71" i="5" s="1"/>
  <c r="O71" i="5" s="1"/>
  <c r="P71" i="5" s="1"/>
  <c r="Q71" i="5" s="1"/>
  <c r="R71" i="5" s="1"/>
  <c r="S71" i="5" s="1"/>
  <c r="T71" i="5" s="1"/>
  <c r="U71" i="5" s="1"/>
  <c r="V71" i="5" s="1"/>
  <c r="W71" i="5" s="1"/>
  <c r="X71" i="5" s="1"/>
  <c r="Y71" i="5" s="1"/>
  <c r="Z71" i="5" s="1"/>
  <c r="AA71" i="5" s="1"/>
  <c r="AB71" i="5" s="1"/>
  <c r="AC71" i="5" s="1"/>
  <c r="AD71" i="5" s="1"/>
  <c r="AE71" i="5" s="1"/>
  <c r="AF71" i="5" s="1"/>
  <c r="AG71" i="5" s="1"/>
  <c r="AH71" i="5" s="1"/>
  <c r="AI71" i="5" s="1"/>
  <c r="AJ71" i="5" s="1"/>
  <c r="AK71" i="5" s="1"/>
  <c r="AL71" i="5" s="1"/>
  <c r="AM71" i="5" s="1"/>
  <c r="AN71" i="5" s="1"/>
  <c r="AO71" i="5" s="1"/>
  <c r="AP71" i="5" s="1"/>
  <c r="AQ71" i="5" s="1"/>
  <c r="AR71" i="5" s="1"/>
  <c r="AS71" i="5" s="1"/>
  <c r="AT71" i="5" s="1"/>
  <c r="AU71" i="5" s="1"/>
  <c r="AV71" i="5" s="1"/>
  <c r="AW71" i="5" s="1"/>
  <c r="AX71" i="5" s="1"/>
  <c r="AY71" i="5" s="1"/>
  <c r="AZ71" i="5" s="1"/>
  <c r="BA71" i="5" s="1"/>
  <c r="BB71" i="5" s="1"/>
  <c r="BC71" i="5" s="1"/>
  <c r="BD71" i="5" s="1"/>
  <c r="BE71" i="5" s="1"/>
  <c r="BF71" i="5" s="1"/>
  <c r="BG71" i="5" s="1"/>
  <c r="BH71" i="5" s="1"/>
  <c r="BI71" i="5" s="1"/>
  <c r="BJ71" i="5" s="1"/>
  <c r="BK71" i="5" s="1"/>
  <c r="BL71" i="5" s="1"/>
  <c r="BM71" i="5" s="1"/>
  <c r="BN71" i="5" s="1"/>
  <c r="BO71" i="5" s="1"/>
  <c r="BP71" i="5" s="1"/>
  <c r="BQ71" i="5" s="1"/>
  <c r="BR71" i="5" s="1"/>
  <c r="BS71" i="5" s="1"/>
  <c r="BT71" i="5" s="1"/>
  <c r="BU71" i="5" s="1"/>
  <c r="BV71" i="5" s="1"/>
  <c r="BW71" i="5" s="1"/>
  <c r="BX71" i="5" s="1"/>
  <c r="BY71" i="5" s="1"/>
  <c r="BZ71" i="5" s="1"/>
  <c r="CA71" i="5" s="1"/>
  <c r="CB71" i="5" s="1"/>
  <c r="CC71" i="5" s="1"/>
  <c r="CD71" i="5" s="1"/>
  <c r="CE71" i="5" s="1"/>
  <c r="CF71" i="5" s="1"/>
  <c r="CG71" i="5" s="1"/>
  <c r="CH71" i="5" s="1"/>
  <c r="CI71" i="5" s="1"/>
  <c r="CJ71" i="5" s="1"/>
  <c r="CK71" i="5" s="1"/>
  <c r="M72" i="5"/>
  <c r="N72" i="5" s="1"/>
  <c r="O72" i="5" s="1"/>
  <c r="P72" i="5" s="1"/>
  <c r="Q72" i="5" s="1"/>
  <c r="R72" i="5" s="1"/>
  <c r="S72" i="5" s="1"/>
  <c r="T72" i="5" s="1"/>
  <c r="U72" i="5" s="1"/>
  <c r="V72" i="5" s="1"/>
  <c r="W72" i="5" s="1"/>
  <c r="X72" i="5" s="1"/>
  <c r="Y72" i="5" s="1"/>
  <c r="Z72" i="5" s="1"/>
  <c r="AA72" i="5" s="1"/>
  <c r="AB72" i="5" s="1"/>
  <c r="AC72" i="5" s="1"/>
  <c r="AD72" i="5" s="1"/>
  <c r="AE72" i="5" s="1"/>
  <c r="AF72" i="5" s="1"/>
  <c r="AG72" i="5" s="1"/>
  <c r="AH72" i="5" s="1"/>
  <c r="AI72" i="5" s="1"/>
  <c r="AJ72" i="5" s="1"/>
  <c r="AK72" i="5" s="1"/>
  <c r="AL72" i="5" s="1"/>
  <c r="AM72" i="5" s="1"/>
  <c r="AN72" i="5" s="1"/>
  <c r="AO72" i="5" s="1"/>
  <c r="AP72" i="5" s="1"/>
  <c r="AQ72" i="5" s="1"/>
  <c r="AR72" i="5" s="1"/>
  <c r="AS72" i="5" s="1"/>
  <c r="AT72" i="5" s="1"/>
  <c r="AU72" i="5" s="1"/>
  <c r="AV72" i="5" s="1"/>
  <c r="AW72" i="5" s="1"/>
  <c r="AX72" i="5" s="1"/>
  <c r="AY72" i="5" s="1"/>
  <c r="AZ72" i="5" s="1"/>
  <c r="BA72" i="5" s="1"/>
  <c r="BB72" i="5" s="1"/>
  <c r="BC72" i="5" s="1"/>
  <c r="BD72" i="5" s="1"/>
  <c r="BE72" i="5" s="1"/>
  <c r="BF72" i="5" s="1"/>
  <c r="BG72" i="5" s="1"/>
  <c r="BH72" i="5" s="1"/>
  <c r="BI72" i="5" s="1"/>
  <c r="BJ72" i="5" s="1"/>
  <c r="BK72" i="5" s="1"/>
  <c r="BL72" i="5" s="1"/>
  <c r="BM72" i="5" s="1"/>
  <c r="BN72" i="5" s="1"/>
  <c r="BO72" i="5" s="1"/>
  <c r="BP72" i="5" s="1"/>
  <c r="BQ72" i="5" s="1"/>
  <c r="BR72" i="5" s="1"/>
  <c r="BS72" i="5" s="1"/>
  <c r="BT72" i="5" s="1"/>
  <c r="BU72" i="5" s="1"/>
  <c r="BV72" i="5" s="1"/>
  <c r="BW72" i="5" s="1"/>
  <c r="BX72" i="5" s="1"/>
  <c r="BY72" i="5" s="1"/>
  <c r="BZ72" i="5" s="1"/>
  <c r="CA72" i="5" s="1"/>
  <c r="CB72" i="5" s="1"/>
  <c r="CC72" i="5" s="1"/>
  <c r="CD72" i="5" s="1"/>
  <c r="CE72" i="5" s="1"/>
  <c r="CF72" i="5" s="1"/>
  <c r="CG72" i="5" s="1"/>
  <c r="CH72" i="5" s="1"/>
  <c r="CI72" i="5" s="1"/>
  <c r="CJ72" i="5" s="1"/>
  <c r="CK72" i="5" s="1"/>
  <c r="M73" i="5"/>
  <c r="N73" i="5" s="1"/>
  <c r="O73" i="5" s="1"/>
  <c r="P73" i="5" s="1"/>
  <c r="Q73" i="5" s="1"/>
  <c r="R73" i="5" s="1"/>
  <c r="S73" i="5" s="1"/>
  <c r="T73" i="5" s="1"/>
  <c r="U73" i="5" s="1"/>
  <c r="V73" i="5" s="1"/>
  <c r="W73" i="5" s="1"/>
  <c r="X73" i="5" s="1"/>
  <c r="Y73" i="5" s="1"/>
  <c r="Z73" i="5" s="1"/>
  <c r="AA73" i="5" s="1"/>
  <c r="AB73" i="5" s="1"/>
  <c r="AC73" i="5" s="1"/>
  <c r="AD73" i="5" s="1"/>
  <c r="AE73" i="5" s="1"/>
  <c r="AF73" i="5" s="1"/>
  <c r="AG73" i="5" s="1"/>
  <c r="AH73" i="5" s="1"/>
  <c r="AI73" i="5" s="1"/>
  <c r="AJ73" i="5" s="1"/>
  <c r="AK73" i="5" s="1"/>
  <c r="AL73" i="5" s="1"/>
  <c r="AM73" i="5" s="1"/>
  <c r="AN73" i="5" s="1"/>
  <c r="AO73" i="5" s="1"/>
  <c r="AP73" i="5" s="1"/>
  <c r="AQ73" i="5" s="1"/>
  <c r="AR73" i="5" s="1"/>
  <c r="AS73" i="5" s="1"/>
  <c r="AT73" i="5" s="1"/>
  <c r="AU73" i="5" s="1"/>
  <c r="AV73" i="5" s="1"/>
  <c r="AW73" i="5" s="1"/>
  <c r="AX73" i="5" s="1"/>
  <c r="AY73" i="5" s="1"/>
  <c r="AZ73" i="5" s="1"/>
  <c r="BA73" i="5" s="1"/>
  <c r="BB73" i="5" s="1"/>
  <c r="BC73" i="5" s="1"/>
  <c r="BD73" i="5" s="1"/>
  <c r="BE73" i="5" s="1"/>
  <c r="BF73" i="5" s="1"/>
  <c r="BG73" i="5" s="1"/>
  <c r="BH73" i="5" s="1"/>
  <c r="BI73" i="5" s="1"/>
  <c r="BJ73" i="5" s="1"/>
  <c r="BK73" i="5" s="1"/>
  <c r="BL73" i="5" s="1"/>
  <c r="BM73" i="5" s="1"/>
  <c r="BN73" i="5" s="1"/>
  <c r="BO73" i="5" s="1"/>
  <c r="BP73" i="5" s="1"/>
  <c r="BQ73" i="5" s="1"/>
  <c r="BR73" i="5" s="1"/>
  <c r="BS73" i="5" s="1"/>
  <c r="BT73" i="5" s="1"/>
  <c r="BU73" i="5" s="1"/>
  <c r="BV73" i="5" s="1"/>
  <c r="BW73" i="5" s="1"/>
  <c r="BX73" i="5" s="1"/>
  <c r="BY73" i="5" s="1"/>
  <c r="BZ73" i="5" s="1"/>
  <c r="CA73" i="5" s="1"/>
  <c r="CB73" i="5" s="1"/>
  <c r="CC73" i="5" s="1"/>
  <c r="CD73" i="5" s="1"/>
  <c r="CE73" i="5" s="1"/>
  <c r="CF73" i="5" s="1"/>
  <c r="CG73" i="5" s="1"/>
  <c r="CH73" i="5" s="1"/>
  <c r="CI73" i="5" s="1"/>
  <c r="CJ73" i="5" s="1"/>
  <c r="CK73" i="5" s="1"/>
  <c r="M74" i="5"/>
  <c r="N74" i="5" s="1"/>
  <c r="O74" i="5" s="1"/>
  <c r="P74" i="5" s="1"/>
  <c r="Q74" i="5" s="1"/>
  <c r="R74" i="5" s="1"/>
  <c r="S74" i="5" s="1"/>
  <c r="T74" i="5" s="1"/>
  <c r="U74" i="5" s="1"/>
  <c r="V74" i="5" s="1"/>
  <c r="W74" i="5" s="1"/>
  <c r="X74" i="5" s="1"/>
  <c r="Y74" i="5" s="1"/>
  <c r="Z74" i="5" s="1"/>
  <c r="AA74" i="5" s="1"/>
  <c r="AB74" i="5" s="1"/>
  <c r="AC74" i="5" s="1"/>
  <c r="AD74" i="5" s="1"/>
  <c r="AE74" i="5" s="1"/>
  <c r="AF74" i="5" s="1"/>
  <c r="AG74" i="5" s="1"/>
  <c r="AH74" i="5" s="1"/>
  <c r="AI74" i="5" s="1"/>
  <c r="AJ74" i="5" s="1"/>
  <c r="AK74" i="5" s="1"/>
  <c r="AL74" i="5" s="1"/>
  <c r="AM74" i="5" s="1"/>
  <c r="AN74" i="5" s="1"/>
  <c r="AO74" i="5" s="1"/>
  <c r="AP74" i="5" s="1"/>
  <c r="AQ74" i="5" s="1"/>
  <c r="AR74" i="5" s="1"/>
  <c r="AS74" i="5" s="1"/>
  <c r="AT74" i="5" s="1"/>
  <c r="AU74" i="5" s="1"/>
  <c r="AV74" i="5" s="1"/>
  <c r="AW74" i="5" s="1"/>
  <c r="AX74" i="5" s="1"/>
  <c r="AY74" i="5" s="1"/>
  <c r="AZ74" i="5" s="1"/>
  <c r="BA74" i="5" s="1"/>
  <c r="BB74" i="5" s="1"/>
  <c r="BC74" i="5" s="1"/>
  <c r="BD74" i="5" s="1"/>
  <c r="BE74" i="5" s="1"/>
  <c r="BF74" i="5" s="1"/>
  <c r="BG74" i="5" s="1"/>
  <c r="BH74" i="5" s="1"/>
  <c r="BI74" i="5" s="1"/>
  <c r="BJ74" i="5" s="1"/>
  <c r="BK74" i="5" s="1"/>
  <c r="BL74" i="5" s="1"/>
  <c r="BM74" i="5" s="1"/>
  <c r="BN74" i="5" s="1"/>
  <c r="BO74" i="5" s="1"/>
  <c r="BP74" i="5" s="1"/>
  <c r="BQ74" i="5" s="1"/>
  <c r="BR74" i="5" s="1"/>
  <c r="BS74" i="5" s="1"/>
  <c r="BT74" i="5" s="1"/>
  <c r="BU74" i="5" s="1"/>
  <c r="BV74" i="5" s="1"/>
  <c r="BW74" i="5" s="1"/>
  <c r="BX74" i="5" s="1"/>
  <c r="BY74" i="5" s="1"/>
  <c r="BZ74" i="5" s="1"/>
  <c r="CA74" i="5" s="1"/>
  <c r="CB74" i="5" s="1"/>
  <c r="CC74" i="5" s="1"/>
  <c r="CD74" i="5" s="1"/>
  <c r="CE74" i="5" s="1"/>
  <c r="CF74" i="5" s="1"/>
  <c r="CG74" i="5" s="1"/>
  <c r="CH74" i="5" s="1"/>
  <c r="CI74" i="5" s="1"/>
  <c r="CJ74" i="5" s="1"/>
  <c r="CK74" i="5" s="1"/>
  <c r="M75" i="5"/>
  <c r="N75" i="5" s="1"/>
  <c r="O75" i="5" s="1"/>
  <c r="P75" i="5" s="1"/>
  <c r="Q75" i="5" s="1"/>
  <c r="R75" i="5" s="1"/>
  <c r="S75" i="5" s="1"/>
  <c r="T75" i="5" s="1"/>
  <c r="U75" i="5" s="1"/>
  <c r="V75" i="5" s="1"/>
  <c r="W75" i="5" s="1"/>
  <c r="X75" i="5" s="1"/>
  <c r="Y75" i="5" s="1"/>
  <c r="Z75" i="5" s="1"/>
  <c r="AA75" i="5" s="1"/>
  <c r="AB75" i="5" s="1"/>
  <c r="AC75" i="5" s="1"/>
  <c r="AD75" i="5" s="1"/>
  <c r="AE75" i="5" s="1"/>
  <c r="AF75" i="5" s="1"/>
  <c r="AG75" i="5" s="1"/>
  <c r="AH75" i="5" s="1"/>
  <c r="AI75" i="5" s="1"/>
  <c r="AJ75" i="5" s="1"/>
  <c r="AK75" i="5" s="1"/>
  <c r="AL75" i="5" s="1"/>
  <c r="AM75" i="5" s="1"/>
  <c r="AN75" i="5" s="1"/>
  <c r="AO75" i="5" s="1"/>
  <c r="AP75" i="5" s="1"/>
  <c r="AQ75" i="5" s="1"/>
  <c r="AR75" i="5" s="1"/>
  <c r="AS75" i="5" s="1"/>
  <c r="AT75" i="5" s="1"/>
  <c r="AU75" i="5" s="1"/>
  <c r="AV75" i="5" s="1"/>
  <c r="AW75" i="5" s="1"/>
  <c r="AX75" i="5" s="1"/>
  <c r="AY75" i="5" s="1"/>
  <c r="AZ75" i="5" s="1"/>
  <c r="BA75" i="5" s="1"/>
  <c r="BB75" i="5" s="1"/>
  <c r="BC75" i="5" s="1"/>
  <c r="BD75" i="5" s="1"/>
  <c r="BE75" i="5" s="1"/>
  <c r="BF75" i="5" s="1"/>
  <c r="BG75" i="5" s="1"/>
  <c r="BH75" i="5" s="1"/>
  <c r="BI75" i="5" s="1"/>
  <c r="BJ75" i="5" s="1"/>
  <c r="BK75" i="5" s="1"/>
  <c r="BL75" i="5" s="1"/>
  <c r="BM75" i="5" s="1"/>
  <c r="BN75" i="5" s="1"/>
  <c r="BO75" i="5" s="1"/>
  <c r="BP75" i="5" s="1"/>
  <c r="BQ75" i="5" s="1"/>
  <c r="BR75" i="5" s="1"/>
  <c r="BS75" i="5" s="1"/>
  <c r="BT75" i="5" s="1"/>
  <c r="BU75" i="5" s="1"/>
  <c r="BV75" i="5" s="1"/>
  <c r="BW75" i="5" s="1"/>
  <c r="BX75" i="5" s="1"/>
  <c r="BY75" i="5" s="1"/>
  <c r="BZ75" i="5" s="1"/>
  <c r="CA75" i="5" s="1"/>
  <c r="CB75" i="5" s="1"/>
  <c r="CC75" i="5" s="1"/>
  <c r="CD75" i="5" s="1"/>
  <c r="CE75" i="5" s="1"/>
  <c r="CF75" i="5" s="1"/>
  <c r="CG75" i="5" s="1"/>
  <c r="CH75" i="5" s="1"/>
  <c r="CI75" i="5" s="1"/>
  <c r="CJ75" i="5" s="1"/>
  <c r="CK75" i="5" s="1"/>
  <c r="M76" i="5"/>
  <c r="N76" i="5" s="1"/>
  <c r="O76" i="5" s="1"/>
  <c r="P76" i="5" s="1"/>
  <c r="Q76" i="5" s="1"/>
  <c r="R76" i="5" s="1"/>
  <c r="S76" i="5" s="1"/>
  <c r="T76" i="5" s="1"/>
  <c r="U76" i="5" s="1"/>
  <c r="V76" i="5" s="1"/>
  <c r="W76" i="5" s="1"/>
  <c r="X76" i="5" s="1"/>
  <c r="Y76" i="5" s="1"/>
  <c r="Z76" i="5" s="1"/>
  <c r="AA76" i="5" s="1"/>
  <c r="AB76" i="5" s="1"/>
  <c r="AC76" i="5" s="1"/>
  <c r="AD76" i="5" s="1"/>
  <c r="AE76" i="5" s="1"/>
  <c r="AF76" i="5" s="1"/>
  <c r="AG76" i="5" s="1"/>
  <c r="AH76" i="5" s="1"/>
  <c r="AI76" i="5" s="1"/>
  <c r="AJ76" i="5" s="1"/>
  <c r="AK76" i="5" s="1"/>
  <c r="AL76" i="5" s="1"/>
  <c r="AM76" i="5" s="1"/>
  <c r="AN76" i="5" s="1"/>
  <c r="AO76" i="5" s="1"/>
  <c r="AP76" i="5" s="1"/>
  <c r="AQ76" i="5" s="1"/>
  <c r="AR76" i="5" s="1"/>
  <c r="AS76" i="5" s="1"/>
  <c r="AT76" i="5" s="1"/>
  <c r="AU76" i="5" s="1"/>
  <c r="AV76" i="5" s="1"/>
  <c r="AW76" i="5" s="1"/>
  <c r="AX76" i="5" s="1"/>
  <c r="AY76" i="5" s="1"/>
  <c r="AZ76" i="5" s="1"/>
  <c r="BA76" i="5" s="1"/>
  <c r="BB76" i="5" s="1"/>
  <c r="BC76" i="5" s="1"/>
  <c r="BD76" i="5" s="1"/>
  <c r="BE76" i="5" s="1"/>
  <c r="BF76" i="5" s="1"/>
  <c r="BG76" i="5" s="1"/>
  <c r="BH76" i="5" s="1"/>
  <c r="BI76" i="5" s="1"/>
  <c r="BJ76" i="5" s="1"/>
  <c r="BK76" i="5" s="1"/>
  <c r="BL76" i="5" s="1"/>
  <c r="BM76" i="5" s="1"/>
  <c r="BN76" i="5" s="1"/>
  <c r="BO76" i="5" s="1"/>
  <c r="BP76" i="5" s="1"/>
  <c r="BQ76" i="5" s="1"/>
  <c r="BR76" i="5" s="1"/>
  <c r="BS76" i="5" s="1"/>
  <c r="BT76" i="5" s="1"/>
  <c r="BU76" i="5" s="1"/>
  <c r="BV76" i="5" s="1"/>
  <c r="BW76" i="5" s="1"/>
  <c r="BX76" i="5" s="1"/>
  <c r="BY76" i="5" s="1"/>
  <c r="BZ76" i="5" s="1"/>
  <c r="CA76" i="5" s="1"/>
  <c r="CB76" i="5" s="1"/>
  <c r="CC76" i="5" s="1"/>
  <c r="CD76" i="5" s="1"/>
  <c r="CE76" i="5" s="1"/>
  <c r="CF76" i="5" s="1"/>
  <c r="CG76" i="5" s="1"/>
  <c r="CH76" i="5" s="1"/>
  <c r="CI76" i="5" s="1"/>
  <c r="CJ76" i="5" s="1"/>
  <c r="CK76" i="5" s="1"/>
  <c r="M77" i="5"/>
  <c r="N77" i="5" s="1"/>
  <c r="O77" i="5" s="1"/>
  <c r="P77" i="5" s="1"/>
  <c r="Q77" i="5" s="1"/>
  <c r="R77" i="5" s="1"/>
  <c r="S77" i="5" s="1"/>
  <c r="T77" i="5" s="1"/>
  <c r="U77" i="5" s="1"/>
  <c r="V77" i="5" s="1"/>
  <c r="W77" i="5" s="1"/>
  <c r="X77" i="5" s="1"/>
  <c r="Y77" i="5" s="1"/>
  <c r="Z77" i="5" s="1"/>
  <c r="AA77" i="5" s="1"/>
  <c r="AB77" i="5" s="1"/>
  <c r="AC77" i="5" s="1"/>
  <c r="AD77" i="5" s="1"/>
  <c r="AE77" i="5" s="1"/>
  <c r="AF77" i="5" s="1"/>
  <c r="AG77" i="5" s="1"/>
  <c r="AH77" i="5" s="1"/>
  <c r="AI77" i="5" s="1"/>
  <c r="AJ77" i="5" s="1"/>
  <c r="AK77" i="5" s="1"/>
  <c r="AL77" i="5" s="1"/>
  <c r="AM77" i="5" s="1"/>
  <c r="AN77" i="5" s="1"/>
  <c r="AO77" i="5" s="1"/>
  <c r="AP77" i="5" s="1"/>
  <c r="AQ77" i="5" s="1"/>
  <c r="AR77" i="5" s="1"/>
  <c r="AS77" i="5" s="1"/>
  <c r="AT77" i="5" s="1"/>
  <c r="AU77" i="5" s="1"/>
  <c r="AV77" i="5" s="1"/>
  <c r="AW77" i="5" s="1"/>
  <c r="AX77" i="5" s="1"/>
  <c r="AY77" i="5" s="1"/>
  <c r="AZ77" i="5" s="1"/>
  <c r="BA77" i="5" s="1"/>
  <c r="BB77" i="5" s="1"/>
  <c r="BC77" i="5" s="1"/>
  <c r="BD77" i="5" s="1"/>
  <c r="BE77" i="5" s="1"/>
  <c r="BF77" i="5" s="1"/>
  <c r="BG77" i="5" s="1"/>
  <c r="BH77" i="5" s="1"/>
  <c r="BI77" i="5" s="1"/>
  <c r="BJ77" i="5" s="1"/>
  <c r="BK77" i="5" s="1"/>
  <c r="BL77" i="5" s="1"/>
  <c r="BM77" i="5" s="1"/>
  <c r="BN77" i="5" s="1"/>
  <c r="BO77" i="5" s="1"/>
  <c r="BP77" i="5" s="1"/>
  <c r="BQ77" i="5" s="1"/>
  <c r="BR77" i="5" s="1"/>
  <c r="BS77" i="5" s="1"/>
  <c r="BT77" i="5" s="1"/>
  <c r="BU77" i="5" s="1"/>
  <c r="BV77" i="5" s="1"/>
  <c r="BW77" i="5" s="1"/>
  <c r="BX77" i="5" s="1"/>
  <c r="BY77" i="5" s="1"/>
  <c r="BZ77" i="5" s="1"/>
  <c r="CA77" i="5" s="1"/>
  <c r="CB77" i="5" s="1"/>
  <c r="CC77" i="5" s="1"/>
  <c r="CD77" i="5" s="1"/>
  <c r="CE77" i="5" s="1"/>
  <c r="CF77" i="5" s="1"/>
  <c r="CG77" i="5" s="1"/>
  <c r="CH77" i="5" s="1"/>
  <c r="CI77" i="5" s="1"/>
  <c r="CJ77" i="5" s="1"/>
  <c r="CK77" i="5" s="1"/>
  <c r="M78" i="5"/>
  <c r="N78" i="5" s="1"/>
  <c r="O78" i="5" s="1"/>
  <c r="P78" i="5" s="1"/>
  <c r="Q78" i="5" s="1"/>
  <c r="R78" i="5" s="1"/>
  <c r="S78" i="5" s="1"/>
  <c r="T78" i="5" s="1"/>
  <c r="U78" i="5" s="1"/>
  <c r="V78" i="5" s="1"/>
  <c r="W78" i="5" s="1"/>
  <c r="X78" i="5" s="1"/>
  <c r="Y78" i="5" s="1"/>
  <c r="Z78" i="5" s="1"/>
  <c r="AA78" i="5" s="1"/>
  <c r="AB78" i="5" s="1"/>
  <c r="AC78" i="5" s="1"/>
  <c r="AD78" i="5" s="1"/>
  <c r="AE78" i="5" s="1"/>
  <c r="AF78" i="5" s="1"/>
  <c r="AG78" i="5" s="1"/>
  <c r="AH78" i="5" s="1"/>
  <c r="AI78" i="5" s="1"/>
  <c r="AJ78" i="5" s="1"/>
  <c r="AK78" i="5" s="1"/>
  <c r="AL78" i="5" s="1"/>
  <c r="AM78" i="5" s="1"/>
  <c r="AN78" i="5" s="1"/>
  <c r="AO78" i="5" s="1"/>
  <c r="AP78" i="5" s="1"/>
  <c r="AQ78" i="5" s="1"/>
  <c r="AR78" i="5" s="1"/>
  <c r="AS78" i="5" s="1"/>
  <c r="AT78" i="5" s="1"/>
  <c r="AU78" i="5" s="1"/>
  <c r="AV78" i="5" s="1"/>
  <c r="AW78" i="5" s="1"/>
  <c r="AX78" i="5" s="1"/>
  <c r="AY78" i="5" s="1"/>
  <c r="AZ78" i="5" s="1"/>
  <c r="BA78" i="5" s="1"/>
  <c r="BB78" i="5" s="1"/>
  <c r="BC78" i="5" s="1"/>
  <c r="BD78" i="5" s="1"/>
  <c r="BE78" i="5" s="1"/>
  <c r="BF78" i="5" s="1"/>
  <c r="BG78" i="5" s="1"/>
  <c r="BH78" i="5" s="1"/>
  <c r="BI78" i="5" s="1"/>
  <c r="BJ78" i="5" s="1"/>
  <c r="BK78" i="5" s="1"/>
  <c r="BL78" i="5" s="1"/>
  <c r="BM78" i="5" s="1"/>
  <c r="BN78" i="5" s="1"/>
  <c r="BO78" i="5" s="1"/>
  <c r="BP78" i="5" s="1"/>
  <c r="BQ78" i="5" s="1"/>
  <c r="BR78" i="5" s="1"/>
  <c r="BS78" i="5" s="1"/>
  <c r="BT78" i="5" s="1"/>
  <c r="BU78" i="5" s="1"/>
  <c r="BV78" i="5" s="1"/>
  <c r="BW78" i="5" s="1"/>
  <c r="BX78" i="5" s="1"/>
  <c r="BY78" i="5" s="1"/>
  <c r="BZ78" i="5" s="1"/>
  <c r="CA78" i="5" s="1"/>
  <c r="CB78" i="5" s="1"/>
  <c r="CC78" i="5" s="1"/>
  <c r="CD78" i="5" s="1"/>
  <c r="CE78" i="5" s="1"/>
  <c r="CF78" i="5" s="1"/>
  <c r="CG78" i="5" s="1"/>
  <c r="CH78" i="5" s="1"/>
  <c r="CI78" i="5" s="1"/>
  <c r="CJ78" i="5" s="1"/>
  <c r="CK78" i="5" s="1"/>
  <c r="M79" i="5"/>
  <c r="N79" i="5" s="1"/>
  <c r="O79" i="5" s="1"/>
  <c r="P79" i="5" s="1"/>
  <c r="Q79" i="5" s="1"/>
  <c r="R79" i="5" s="1"/>
  <c r="S79" i="5" s="1"/>
  <c r="T79" i="5" s="1"/>
  <c r="U79" i="5" s="1"/>
  <c r="V79" i="5" s="1"/>
  <c r="W79" i="5" s="1"/>
  <c r="X79" i="5" s="1"/>
  <c r="Y79" i="5" s="1"/>
  <c r="Z79" i="5" s="1"/>
  <c r="AA79" i="5" s="1"/>
  <c r="AB79" i="5" s="1"/>
  <c r="AC79" i="5" s="1"/>
  <c r="AD79" i="5" s="1"/>
  <c r="AE79" i="5" s="1"/>
  <c r="AF79" i="5" s="1"/>
  <c r="AG79" i="5" s="1"/>
  <c r="AH79" i="5" s="1"/>
  <c r="AI79" i="5" s="1"/>
  <c r="AJ79" i="5" s="1"/>
  <c r="AK79" i="5" s="1"/>
  <c r="AL79" i="5" s="1"/>
  <c r="AM79" i="5" s="1"/>
  <c r="AN79" i="5" s="1"/>
  <c r="AO79" i="5" s="1"/>
  <c r="AP79" i="5" s="1"/>
  <c r="AQ79" i="5" s="1"/>
  <c r="AR79" i="5" s="1"/>
  <c r="AS79" i="5" s="1"/>
  <c r="AT79" i="5" s="1"/>
  <c r="AU79" i="5" s="1"/>
  <c r="AV79" i="5" s="1"/>
  <c r="AW79" i="5" s="1"/>
  <c r="AX79" i="5" s="1"/>
  <c r="AY79" i="5" s="1"/>
  <c r="AZ79" i="5" s="1"/>
  <c r="BA79" i="5" s="1"/>
  <c r="BB79" i="5" s="1"/>
  <c r="BC79" i="5" s="1"/>
  <c r="BD79" i="5" s="1"/>
  <c r="BE79" i="5" s="1"/>
  <c r="BF79" i="5" s="1"/>
  <c r="BG79" i="5" s="1"/>
  <c r="BH79" i="5" s="1"/>
  <c r="BI79" i="5" s="1"/>
  <c r="BJ79" i="5" s="1"/>
  <c r="BK79" i="5" s="1"/>
  <c r="BL79" i="5" s="1"/>
  <c r="BM79" i="5" s="1"/>
  <c r="BN79" i="5" s="1"/>
  <c r="BO79" i="5" s="1"/>
  <c r="BP79" i="5" s="1"/>
  <c r="BQ79" i="5" s="1"/>
  <c r="BR79" i="5" s="1"/>
  <c r="BS79" i="5" s="1"/>
  <c r="BT79" i="5" s="1"/>
  <c r="BU79" i="5" s="1"/>
  <c r="BV79" i="5" s="1"/>
  <c r="BW79" i="5" s="1"/>
  <c r="BX79" i="5" s="1"/>
  <c r="BY79" i="5" s="1"/>
  <c r="BZ79" i="5" s="1"/>
  <c r="CA79" i="5" s="1"/>
  <c r="CB79" i="5" s="1"/>
  <c r="CC79" i="5" s="1"/>
  <c r="CD79" i="5" s="1"/>
  <c r="CE79" i="5" s="1"/>
  <c r="CF79" i="5" s="1"/>
  <c r="CG79" i="5" s="1"/>
  <c r="CH79" i="5" s="1"/>
  <c r="CI79" i="5" s="1"/>
  <c r="CJ79" i="5" s="1"/>
  <c r="CK79" i="5" s="1"/>
  <c r="M80" i="5"/>
  <c r="N80" i="5" s="1"/>
  <c r="O80" i="5" s="1"/>
  <c r="P80" i="5" s="1"/>
  <c r="Q80" i="5" s="1"/>
  <c r="R80" i="5" s="1"/>
  <c r="S80" i="5" s="1"/>
  <c r="T80" i="5" s="1"/>
  <c r="U80" i="5" s="1"/>
  <c r="V80" i="5" s="1"/>
  <c r="W80" i="5" s="1"/>
  <c r="X80" i="5" s="1"/>
  <c r="Y80" i="5" s="1"/>
  <c r="Z80" i="5" s="1"/>
  <c r="AA80" i="5" s="1"/>
  <c r="AB80" i="5" s="1"/>
  <c r="AC80" i="5" s="1"/>
  <c r="AD80" i="5" s="1"/>
  <c r="AE80" i="5" s="1"/>
  <c r="AF80" i="5" s="1"/>
  <c r="AG80" i="5" s="1"/>
  <c r="AH80" i="5" s="1"/>
  <c r="AI80" i="5" s="1"/>
  <c r="AJ80" i="5" s="1"/>
  <c r="AK80" i="5" s="1"/>
  <c r="AL80" i="5" s="1"/>
  <c r="AM80" i="5" s="1"/>
  <c r="AN80" i="5" s="1"/>
  <c r="AO80" i="5" s="1"/>
  <c r="AP80" i="5" s="1"/>
  <c r="AQ80" i="5" s="1"/>
  <c r="AR80" i="5" s="1"/>
  <c r="AS80" i="5" s="1"/>
  <c r="AT80" i="5" s="1"/>
  <c r="AU80" i="5" s="1"/>
  <c r="AV80" i="5" s="1"/>
  <c r="AW80" i="5" s="1"/>
  <c r="AX80" i="5" s="1"/>
  <c r="AY80" i="5" s="1"/>
  <c r="AZ80" i="5" s="1"/>
  <c r="BA80" i="5" s="1"/>
  <c r="BB80" i="5" s="1"/>
  <c r="BC80" i="5" s="1"/>
  <c r="BD80" i="5" s="1"/>
  <c r="BE80" i="5" s="1"/>
  <c r="BF80" i="5" s="1"/>
  <c r="BG80" i="5" s="1"/>
  <c r="BH80" i="5" s="1"/>
  <c r="BI80" i="5" s="1"/>
  <c r="BJ80" i="5" s="1"/>
  <c r="BK80" i="5" s="1"/>
  <c r="BL80" i="5" s="1"/>
  <c r="BM80" i="5" s="1"/>
  <c r="BN80" i="5" s="1"/>
  <c r="BO80" i="5" s="1"/>
  <c r="BP80" i="5" s="1"/>
  <c r="BQ80" i="5" s="1"/>
  <c r="BR80" i="5" s="1"/>
  <c r="BS80" i="5" s="1"/>
  <c r="BT80" i="5" s="1"/>
  <c r="BU80" i="5" s="1"/>
  <c r="BV80" i="5" s="1"/>
  <c r="BW80" i="5" s="1"/>
  <c r="BX80" i="5" s="1"/>
  <c r="BY80" i="5" s="1"/>
  <c r="BZ80" i="5" s="1"/>
  <c r="CA80" i="5" s="1"/>
  <c r="CB80" i="5" s="1"/>
  <c r="CC80" i="5" s="1"/>
  <c r="CD80" i="5" s="1"/>
  <c r="CE80" i="5" s="1"/>
  <c r="CF80" i="5" s="1"/>
  <c r="CG80" i="5" s="1"/>
  <c r="CH80" i="5" s="1"/>
  <c r="CI80" i="5" s="1"/>
  <c r="CJ80" i="5" s="1"/>
  <c r="CK80" i="5" s="1"/>
  <c r="M81" i="5"/>
  <c r="N81" i="5" s="1"/>
  <c r="O81" i="5" s="1"/>
  <c r="P81" i="5" s="1"/>
  <c r="Q81" i="5" s="1"/>
  <c r="R81" i="5" s="1"/>
  <c r="S81" i="5" s="1"/>
  <c r="T81" i="5" s="1"/>
  <c r="U81" i="5" s="1"/>
  <c r="V81" i="5" s="1"/>
  <c r="W81" i="5" s="1"/>
  <c r="X81" i="5" s="1"/>
  <c r="Y81" i="5" s="1"/>
  <c r="Z81" i="5" s="1"/>
  <c r="AA81" i="5" s="1"/>
  <c r="AB81" i="5" s="1"/>
  <c r="AC81" i="5" s="1"/>
  <c r="AD81" i="5" s="1"/>
  <c r="AE81" i="5" s="1"/>
  <c r="AF81" i="5" s="1"/>
  <c r="AG81" i="5" s="1"/>
  <c r="AH81" i="5" s="1"/>
  <c r="AI81" i="5" s="1"/>
  <c r="AJ81" i="5" s="1"/>
  <c r="AK81" i="5" s="1"/>
  <c r="AL81" i="5" s="1"/>
  <c r="AM81" i="5" s="1"/>
  <c r="AN81" i="5" s="1"/>
  <c r="AO81" i="5" s="1"/>
  <c r="AP81" i="5" s="1"/>
  <c r="AQ81" i="5" s="1"/>
  <c r="AR81" i="5" s="1"/>
  <c r="AS81" i="5" s="1"/>
  <c r="AT81" i="5" s="1"/>
  <c r="AU81" i="5" s="1"/>
  <c r="AV81" i="5" s="1"/>
  <c r="AW81" i="5" s="1"/>
  <c r="AX81" i="5" s="1"/>
  <c r="AY81" i="5" s="1"/>
  <c r="AZ81" i="5" s="1"/>
  <c r="BA81" i="5" s="1"/>
  <c r="BB81" i="5" s="1"/>
  <c r="BC81" i="5" s="1"/>
  <c r="BD81" i="5" s="1"/>
  <c r="BE81" i="5" s="1"/>
  <c r="BF81" i="5" s="1"/>
  <c r="BG81" i="5" s="1"/>
  <c r="BH81" i="5" s="1"/>
  <c r="BI81" i="5" s="1"/>
  <c r="BJ81" i="5" s="1"/>
  <c r="BK81" i="5" s="1"/>
  <c r="BL81" i="5" s="1"/>
  <c r="BM81" i="5" s="1"/>
  <c r="BN81" i="5" s="1"/>
  <c r="BO81" i="5" s="1"/>
  <c r="BP81" i="5" s="1"/>
  <c r="BQ81" i="5" s="1"/>
  <c r="BR81" i="5" s="1"/>
  <c r="BS81" i="5" s="1"/>
  <c r="BT81" i="5" s="1"/>
  <c r="BU81" i="5" s="1"/>
  <c r="BV81" i="5" s="1"/>
  <c r="BW81" i="5" s="1"/>
  <c r="BX81" i="5" s="1"/>
  <c r="BY81" i="5" s="1"/>
  <c r="BZ81" i="5" s="1"/>
  <c r="CA81" i="5" s="1"/>
  <c r="CB81" i="5" s="1"/>
  <c r="CC81" i="5" s="1"/>
  <c r="CD81" i="5" s="1"/>
  <c r="CE81" i="5" s="1"/>
  <c r="CF81" i="5" s="1"/>
  <c r="CG81" i="5" s="1"/>
  <c r="CH81" i="5" s="1"/>
  <c r="CI81" i="5" s="1"/>
  <c r="CJ81" i="5" s="1"/>
  <c r="CK81" i="5" s="1"/>
  <c r="M82" i="5"/>
  <c r="N82" i="5" s="1"/>
  <c r="O82" i="5" s="1"/>
  <c r="P82" i="5" s="1"/>
  <c r="Q82" i="5" s="1"/>
  <c r="R82" i="5" s="1"/>
  <c r="S82" i="5" s="1"/>
  <c r="T82" i="5" s="1"/>
  <c r="U82" i="5" s="1"/>
  <c r="V82" i="5" s="1"/>
  <c r="W82" i="5" s="1"/>
  <c r="X82" i="5" s="1"/>
  <c r="Y82" i="5" s="1"/>
  <c r="Z82" i="5" s="1"/>
  <c r="AA82" i="5" s="1"/>
  <c r="AB82" i="5" s="1"/>
  <c r="AC82" i="5" s="1"/>
  <c r="AD82" i="5" s="1"/>
  <c r="AE82" i="5" s="1"/>
  <c r="AF82" i="5" s="1"/>
  <c r="AG82" i="5" s="1"/>
  <c r="AH82" i="5" s="1"/>
  <c r="AI82" i="5" s="1"/>
  <c r="AJ82" i="5" s="1"/>
  <c r="AK82" i="5" s="1"/>
  <c r="AL82" i="5" s="1"/>
  <c r="AM82" i="5" s="1"/>
  <c r="AN82" i="5" s="1"/>
  <c r="AO82" i="5" s="1"/>
  <c r="AP82" i="5" s="1"/>
  <c r="AQ82" i="5" s="1"/>
  <c r="AR82" i="5" s="1"/>
  <c r="AS82" i="5" s="1"/>
  <c r="AT82" i="5" s="1"/>
  <c r="AU82" i="5" s="1"/>
  <c r="AV82" i="5" s="1"/>
  <c r="AW82" i="5" s="1"/>
  <c r="AX82" i="5" s="1"/>
  <c r="AY82" i="5" s="1"/>
  <c r="AZ82" i="5" s="1"/>
  <c r="BA82" i="5" s="1"/>
  <c r="BB82" i="5" s="1"/>
  <c r="BC82" i="5" s="1"/>
  <c r="BD82" i="5" s="1"/>
  <c r="BE82" i="5" s="1"/>
  <c r="BF82" i="5" s="1"/>
  <c r="BG82" i="5" s="1"/>
  <c r="BH82" i="5" s="1"/>
  <c r="BI82" i="5" s="1"/>
  <c r="BJ82" i="5" s="1"/>
  <c r="BK82" i="5" s="1"/>
  <c r="BL82" i="5" s="1"/>
  <c r="BM82" i="5" s="1"/>
  <c r="BN82" i="5" s="1"/>
  <c r="BO82" i="5" s="1"/>
  <c r="BP82" i="5" s="1"/>
  <c r="BQ82" i="5" s="1"/>
  <c r="BR82" i="5" s="1"/>
  <c r="BS82" i="5" s="1"/>
  <c r="BT82" i="5" s="1"/>
  <c r="BU82" i="5" s="1"/>
  <c r="BV82" i="5" s="1"/>
  <c r="BW82" i="5" s="1"/>
  <c r="BX82" i="5" s="1"/>
  <c r="BY82" i="5" s="1"/>
  <c r="BZ82" i="5" s="1"/>
  <c r="CA82" i="5" s="1"/>
  <c r="CB82" i="5" s="1"/>
  <c r="CC82" i="5" s="1"/>
  <c r="CD82" i="5" s="1"/>
  <c r="CE82" i="5" s="1"/>
  <c r="CF82" i="5" s="1"/>
  <c r="CG82" i="5" s="1"/>
  <c r="CH82" i="5" s="1"/>
  <c r="CI82" i="5" s="1"/>
  <c r="CJ82" i="5" s="1"/>
  <c r="CK82" i="5" s="1"/>
  <c r="M83" i="5"/>
  <c r="N83" i="5" s="1"/>
  <c r="O83" i="5" s="1"/>
  <c r="P83" i="5" s="1"/>
  <c r="Q83" i="5" s="1"/>
  <c r="R83" i="5" s="1"/>
  <c r="S83" i="5" s="1"/>
  <c r="T83" i="5" s="1"/>
  <c r="U83" i="5" s="1"/>
  <c r="V83" i="5" s="1"/>
  <c r="W83" i="5" s="1"/>
  <c r="X83" i="5" s="1"/>
  <c r="Y83" i="5" s="1"/>
  <c r="Z83" i="5" s="1"/>
  <c r="AA83" i="5" s="1"/>
  <c r="AB83" i="5" s="1"/>
  <c r="AC83" i="5" s="1"/>
  <c r="AD83" i="5" s="1"/>
  <c r="AE83" i="5" s="1"/>
  <c r="AF83" i="5" s="1"/>
  <c r="AG83" i="5" s="1"/>
  <c r="AH83" i="5" s="1"/>
  <c r="AI83" i="5" s="1"/>
  <c r="AJ83" i="5" s="1"/>
  <c r="AK83" i="5" s="1"/>
  <c r="AL83" i="5" s="1"/>
  <c r="AM83" i="5" s="1"/>
  <c r="AN83" i="5" s="1"/>
  <c r="AO83" i="5" s="1"/>
  <c r="AP83" i="5" s="1"/>
  <c r="AQ83" i="5" s="1"/>
  <c r="AR83" i="5" s="1"/>
  <c r="AS83" i="5" s="1"/>
  <c r="AT83" i="5" s="1"/>
  <c r="AU83" i="5" s="1"/>
  <c r="AV83" i="5" s="1"/>
  <c r="AW83" i="5" s="1"/>
  <c r="AX83" i="5" s="1"/>
  <c r="AY83" i="5" s="1"/>
  <c r="AZ83" i="5" s="1"/>
  <c r="BA83" i="5" s="1"/>
  <c r="BB83" i="5" s="1"/>
  <c r="BC83" i="5" s="1"/>
  <c r="BD83" i="5" s="1"/>
  <c r="BE83" i="5" s="1"/>
  <c r="BF83" i="5" s="1"/>
  <c r="BG83" i="5" s="1"/>
  <c r="BH83" i="5" s="1"/>
  <c r="BI83" i="5" s="1"/>
  <c r="BJ83" i="5" s="1"/>
  <c r="BK83" i="5" s="1"/>
  <c r="BL83" i="5" s="1"/>
  <c r="BM83" i="5" s="1"/>
  <c r="BN83" i="5" s="1"/>
  <c r="BO83" i="5" s="1"/>
  <c r="BP83" i="5" s="1"/>
  <c r="BQ83" i="5" s="1"/>
  <c r="BR83" i="5" s="1"/>
  <c r="BS83" i="5" s="1"/>
  <c r="BT83" i="5" s="1"/>
  <c r="BU83" i="5" s="1"/>
  <c r="BV83" i="5" s="1"/>
  <c r="BW83" i="5" s="1"/>
  <c r="BX83" i="5" s="1"/>
  <c r="BY83" i="5" s="1"/>
  <c r="BZ83" i="5" s="1"/>
  <c r="CA83" i="5" s="1"/>
  <c r="CB83" i="5" s="1"/>
  <c r="CC83" i="5" s="1"/>
  <c r="CD83" i="5" s="1"/>
  <c r="CE83" i="5" s="1"/>
  <c r="CF83" i="5" s="1"/>
  <c r="CG83" i="5" s="1"/>
  <c r="CH83" i="5" s="1"/>
  <c r="CI83" i="5" s="1"/>
  <c r="CJ83" i="5" s="1"/>
  <c r="CK83" i="5" s="1"/>
  <c r="M84" i="5"/>
  <c r="N84" i="5" s="1"/>
  <c r="O84" i="5" s="1"/>
  <c r="P84" i="5" s="1"/>
  <c r="Q84" i="5" s="1"/>
  <c r="R84" i="5" s="1"/>
  <c r="S84" i="5" s="1"/>
  <c r="T84" i="5" s="1"/>
  <c r="U84" i="5" s="1"/>
  <c r="V84" i="5" s="1"/>
  <c r="W84" i="5" s="1"/>
  <c r="X84" i="5" s="1"/>
  <c r="Y84" i="5" s="1"/>
  <c r="Z84" i="5" s="1"/>
  <c r="AA84" i="5" s="1"/>
  <c r="AB84" i="5" s="1"/>
  <c r="AC84" i="5" s="1"/>
  <c r="AD84" i="5" s="1"/>
  <c r="AE84" i="5" s="1"/>
  <c r="AF84" i="5" s="1"/>
  <c r="AG84" i="5" s="1"/>
  <c r="AH84" i="5" s="1"/>
  <c r="AI84" i="5" s="1"/>
  <c r="AJ84" i="5" s="1"/>
  <c r="AK84" i="5" s="1"/>
  <c r="AL84" i="5" s="1"/>
  <c r="AM84" i="5" s="1"/>
  <c r="AN84" i="5" s="1"/>
  <c r="AO84" i="5" s="1"/>
  <c r="AP84" i="5" s="1"/>
  <c r="AQ84" i="5" s="1"/>
  <c r="AR84" i="5" s="1"/>
  <c r="AS84" i="5" s="1"/>
  <c r="AT84" i="5" s="1"/>
  <c r="AU84" i="5" s="1"/>
  <c r="AV84" i="5" s="1"/>
  <c r="AW84" i="5" s="1"/>
  <c r="AX84" i="5" s="1"/>
  <c r="AY84" i="5" s="1"/>
  <c r="AZ84" i="5" s="1"/>
  <c r="BA84" i="5" s="1"/>
  <c r="BB84" i="5" s="1"/>
  <c r="BC84" i="5" s="1"/>
  <c r="BD84" i="5" s="1"/>
  <c r="BE84" i="5" s="1"/>
  <c r="BF84" i="5" s="1"/>
  <c r="BG84" i="5" s="1"/>
  <c r="BH84" i="5" s="1"/>
  <c r="BI84" i="5" s="1"/>
  <c r="BJ84" i="5" s="1"/>
  <c r="BK84" i="5" s="1"/>
  <c r="BL84" i="5" s="1"/>
  <c r="BM84" i="5" s="1"/>
  <c r="BN84" i="5" s="1"/>
  <c r="BO84" i="5" s="1"/>
  <c r="BP84" i="5" s="1"/>
  <c r="BQ84" i="5" s="1"/>
  <c r="BR84" i="5" s="1"/>
  <c r="BS84" i="5" s="1"/>
  <c r="BT84" i="5" s="1"/>
  <c r="BU84" i="5" s="1"/>
  <c r="BV84" i="5" s="1"/>
  <c r="BW84" i="5" s="1"/>
  <c r="BX84" i="5" s="1"/>
  <c r="BY84" i="5" s="1"/>
  <c r="BZ84" i="5" s="1"/>
  <c r="CA84" i="5" s="1"/>
  <c r="CB84" i="5" s="1"/>
  <c r="CC84" i="5" s="1"/>
  <c r="CD84" i="5" s="1"/>
  <c r="CE84" i="5" s="1"/>
  <c r="CF84" i="5" s="1"/>
  <c r="CG84" i="5" s="1"/>
  <c r="CH84" i="5" s="1"/>
  <c r="CI84" i="5" s="1"/>
  <c r="CJ84" i="5" s="1"/>
  <c r="CK84" i="5" s="1"/>
  <c r="M85" i="5"/>
  <c r="N85" i="5" s="1"/>
  <c r="M86" i="5"/>
  <c r="N86" i="5" s="1"/>
  <c r="O86" i="5" s="1"/>
  <c r="P86" i="5" s="1"/>
  <c r="Q86" i="5" s="1"/>
  <c r="R86" i="5" s="1"/>
  <c r="S86" i="5" s="1"/>
  <c r="T86" i="5" s="1"/>
  <c r="U86" i="5" s="1"/>
  <c r="V86" i="5" s="1"/>
  <c r="W86" i="5" s="1"/>
  <c r="X86" i="5" s="1"/>
  <c r="Y86" i="5" s="1"/>
  <c r="Z86" i="5" s="1"/>
  <c r="AA86" i="5" s="1"/>
  <c r="AB86" i="5" s="1"/>
  <c r="AC86" i="5" s="1"/>
  <c r="AD86" i="5" s="1"/>
  <c r="AE86" i="5" s="1"/>
  <c r="AF86" i="5" s="1"/>
  <c r="AG86" i="5" s="1"/>
  <c r="AH86" i="5" s="1"/>
  <c r="AI86" i="5" s="1"/>
  <c r="AJ86" i="5" s="1"/>
  <c r="AK86" i="5" s="1"/>
  <c r="AL86" i="5" s="1"/>
  <c r="AM86" i="5" s="1"/>
  <c r="AN86" i="5" s="1"/>
  <c r="AO86" i="5" s="1"/>
  <c r="AP86" i="5" s="1"/>
  <c r="AQ86" i="5" s="1"/>
  <c r="AR86" i="5" s="1"/>
  <c r="AS86" i="5" s="1"/>
  <c r="AT86" i="5" s="1"/>
  <c r="AU86" i="5" s="1"/>
  <c r="AV86" i="5" s="1"/>
  <c r="AW86" i="5" s="1"/>
  <c r="AX86" i="5" s="1"/>
  <c r="AY86" i="5" s="1"/>
  <c r="AZ86" i="5" s="1"/>
  <c r="BA86" i="5" s="1"/>
  <c r="BB86" i="5" s="1"/>
  <c r="BC86" i="5" s="1"/>
  <c r="BD86" i="5" s="1"/>
  <c r="BE86" i="5" s="1"/>
  <c r="BF86" i="5" s="1"/>
  <c r="BG86" i="5" s="1"/>
  <c r="BH86" i="5" s="1"/>
  <c r="BI86" i="5" s="1"/>
  <c r="BJ86" i="5" s="1"/>
  <c r="BK86" i="5" s="1"/>
  <c r="BL86" i="5" s="1"/>
  <c r="BM86" i="5" s="1"/>
  <c r="BN86" i="5" s="1"/>
  <c r="BO86" i="5" s="1"/>
  <c r="BP86" i="5" s="1"/>
  <c r="BQ86" i="5" s="1"/>
  <c r="BR86" i="5" s="1"/>
  <c r="BS86" i="5" s="1"/>
  <c r="BT86" i="5" s="1"/>
  <c r="BU86" i="5" s="1"/>
  <c r="BV86" i="5" s="1"/>
  <c r="BW86" i="5" s="1"/>
  <c r="BX86" i="5" s="1"/>
  <c r="BY86" i="5" s="1"/>
  <c r="BZ86" i="5" s="1"/>
  <c r="CA86" i="5" s="1"/>
  <c r="CB86" i="5" s="1"/>
  <c r="CC86" i="5" s="1"/>
  <c r="CD86" i="5" s="1"/>
  <c r="CE86" i="5" s="1"/>
  <c r="CF86" i="5" s="1"/>
  <c r="CG86" i="5" s="1"/>
  <c r="CH86" i="5" s="1"/>
  <c r="CI86" i="5" s="1"/>
  <c r="CJ86" i="5" s="1"/>
  <c r="CK86" i="5" s="1"/>
  <c r="M87" i="5"/>
  <c r="N87" i="5" s="1"/>
  <c r="O87" i="5" s="1"/>
  <c r="P87" i="5" s="1"/>
  <c r="Q87" i="5" s="1"/>
  <c r="R87" i="5" s="1"/>
  <c r="S87" i="5" s="1"/>
  <c r="T87" i="5" s="1"/>
  <c r="U87" i="5" s="1"/>
  <c r="V87" i="5" s="1"/>
  <c r="W87" i="5" s="1"/>
  <c r="X87" i="5" s="1"/>
  <c r="Y87" i="5" s="1"/>
  <c r="Z87" i="5" s="1"/>
  <c r="AA87" i="5" s="1"/>
  <c r="AB87" i="5" s="1"/>
  <c r="AC87" i="5" s="1"/>
  <c r="AD87" i="5" s="1"/>
  <c r="AE87" i="5" s="1"/>
  <c r="AF87" i="5" s="1"/>
  <c r="AG87" i="5" s="1"/>
  <c r="AH87" i="5" s="1"/>
  <c r="AI87" i="5" s="1"/>
  <c r="AJ87" i="5" s="1"/>
  <c r="AK87" i="5" s="1"/>
  <c r="AL87" i="5" s="1"/>
  <c r="AM87" i="5" s="1"/>
  <c r="AN87" i="5" s="1"/>
  <c r="AO87" i="5" s="1"/>
  <c r="AP87" i="5" s="1"/>
  <c r="AQ87" i="5" s="1"/>
  <c r="AR87" i="5" s="1"/>
  <c r="AS87" i="5" s="1"/>
  <c r="AT87" i="5" s="1"/>
  <c r="AU87" i="5" s="1"/>
  <c r="AV87" i="5" s="1"/>
  <c r="AW87" i="5" s="1"/>
  <c r="AX87" i="5" s="1"/>
  <c r="AY87" i="5" s="1"/>
  <c r="AZ87" i="5" s="1"/>
  <c r="BA87" i="5" s="1"/>
  <c r="BB87" i="5" s="1"/>
  <c r="BC87" i="5" s="1"/>
  <c r="BD87" i="5" s="1"/>
  <c r="BE87" i="5" s="1"/>
  <c r="BF87" i="5" s="1"/>
  <c r="BG87" i="5" s="1"/>
  <c r="BH87" i="5" s="1"/>
  <c r="BI87" i="5" s="1"/>
  <c r="BJ87" i="5" s="1"/>
  <c r="BK87" i="5" s="1"/>
  <c r="BL87" i="5" s="1"/>
  <c r="BM87" i="5" s="1"/>
  <c r="BN87" i="5" s="1"/>
  <c r="BO87" i="5" s="1"/>
  <c r="BP87" i="5" s="1"/>
  <c r="BQ87" i="5" s="1"/>
  <c r="BR87" i="5" s="1"/>
  <c r="BS87" i="5" s="1"/>
  <c r="BT87" i="5" s="1"/>
  <c r="BU87" i="5" s="1"/>
  <c r="BV87" i="5" s="1"/>
  <c r="BW87" i="5" s="1"/>
  <c r="BX87" i="5" s="1"/>
  <c r="BY87" i="5" s="1"/>
  <c r="BZ87" i="5" s="1"/>
  <c r="CA87" i="5" s="1"/>
  <c r="CB87" i="5" s="1"/>
  <c r="CC87" i="5" s="1"/>
  <c r="CD87" i="5" s="1"/>
  <c r="CE87" i="5" s="1"/>
  <c r="CF87" i="5" s="1"/>
  <c r="CG87" i="5" s="1"/>
  <c r="CH87" i="5" s="1"/>
  <c r="CI87" i="5" s="1"/>
  <c r="CJ87" i="5" s="1"/>
  <c r="CK87" i="5" s="1"/>
  <c r="M88" i="5"/>
  <c r="N88" i="5" s="1"/>
  <c r="O88" i="5" s="1"/>
  <c r="P88" i="5" s="1"/>
  <c r="Q88" i="5" s="1"/>
  <c r="R88" i="5" s="1"/>
  <c r="S88" i="5" s="1"/>
  <c r="T88" i="5" s="1"/>
  <c r="U88" i="5" s="1"/>
  <c r="V88" i="5" s="1"/>
  <c r="W88" i="5" s="1"/>
  <c r="X88" i="5" s="1"/>
  <c r="Y88" i="5" s="1"/>
  <c r="Z88" i="5" s="1"/>
  <c r="AA88" i="5" s="1"/>
  <c r="AB88" i="5" s="1"/>
  <c r="AC88" i="5" s="1"/>
  <c r="AD88" i="5" s="1"/>
  <c r="AE88" i="5" s="1"/>
  <c r="AF88" i="5" s="1"/>
  <c r="AG88" i="5" s="1"/>
  <c r="AH88" i="5" s="1"/>
  <c r="AI88" i="5" s="1"/>
  <c r="AJ88" i="5" s="1"/>
  <c r="AK88" i="5" s="1"/>
  <c r="AL88" i="5" s="1"/>
  <c r="AM88" i="5" s="1"/>
  <c r="AN88" i="5" s="1"/>
  <c r="AO88" i="5" s="1"/>
  <c r="AP88" i="5" s="1"/>
  <c r="AQ88" i="5" s="1"/>
  <c r="AR88" i="5" s="1"/>
  <c r="AS88" i="5" s="1"/>
  <c r="AT88" i="5" s="1"/>
  <c r="AU88" i="5" s="1"/>
  <c r="AV88" i="5" s="1"/>
  <c r="AW88" i="5" s="1"/>
  <c r="AX88" i="5" s="1"/>
  <c r="AY88" i="5" s="1"/>
  <c r="AZ88" i="5" s="1"/>
  <c r="BA88" i="5" s="1"/>
  <c r="BB88" i="5" s="1"/>
  <c r="BC88" i="5" s="1"/>
  <c r="BD88" i="5" s="1"/>
  <c r="BE88" i="5" s="1"/>
  <c r="BF88" i="5" s="1"/>
  <c r="BG88" i="5" s="1"/>
  <c r="BH88" i="5" s="1"/>
  <c r="BI88" i="5" s="1"/>
  <c r="BJ88" i="5" s="1"/>
  <c r="BK88" i="5" s="1"/>
  <c r="BL88" i="5" s="1"/>
  <c r="BM88" i="5" s="1"/>
  <c r="BN88" i="5" s="1"/>
  <c r="BO88" i="5" s="1"/>
  <c r="BP88" i="5" s="1"/>
  <c r="BQ88" i="5" s="1"/>
  <c r="BR88" i="5" s="1"/>
  <c r="BS88" i="5" s="1"/>
  <c r="BT88" i="5" s="1"/>
  <c r="BU88" i="5" s="1"/>
  <c r="BV88" i="5" s="1"/>
  <c r="BW88" i="5" s="1"/>
  <c r="BX88" i="5" s="1"/>
  <c r="BY88" i="5" s="1"/>
  <c r="BZ88" i="5" s="1"/>
  <c r="CA88" i="5" s="1"/>
  <c r="CB88" i="5" s="1"/>
  <c r="CC88" i="5" s="1"/>
  <c r="CD88" i="5" s="1"/>
  <c r="CE88" i="5" s="1"/>
  <c r="CF88" i="5" s="1"/>
  <c r="CG88" i="5" s="1"/>
  <c r="CH88" i="5" s="1"/>
  <c r="CI88" i="5" s="1"/>
  <c r="CJ88" i="5" s="1"/>
  <c r="CK88" i="5" s="1"/>
  <c r="M89" i="5"/>
  <c r="N89" i="5" s="1"/>
  <c r="O89" i="5" s="1"/>
  <c r="P89" i="5" s="1"/>
  <c r="Q89" i="5" s="1"/>
  <c r="R89" i="5" s="1"/>
  <c r="S89" i="5" s="1"/>
  <c r="T89" i="5" s="1"/>
  <c r="U89" i="5" s="1"/>
  <c r="V89" i="5" s="1"/>
  <c r="W89" i="5" s="1"/>
  <c r="X89" i="5" s="1"/>
  <c r="Y89" i="5" s="1"/>
  <c r="Z89" i="5" s="1"/>
  <c r="AA89" i="5" s="1"/>
  <c r="AB89" i="5" s="1"/>
  <c r="AC89" i="5" s="1"/>
  <c r="AD89" i="5" s="1"/>
  <c r="AE89" i="5" s="1"/>
  <c r="AF89" i="5" s="1"/>
  <c r="AG89" i="5" s="1"/>
  <c r="AH89" i="5" s="1"/>
  <c r="AI89" i="5" s="1"/>
  <c r="AJ89" i="5" s="1"/>
  <c r="AK89" i="5" s="1"/>
  <c r="AL89" i="5" s="1"/>
  <c r="AM89" i="5" s="1"/>
  <c r="AN89" i="5" s="1"/>
  <c r="AO89" i="5" s="1"/>
  <c r="AP89" i="5" s="1"/>
  <c r="AQ89" i="5" s="1"/>
  <c r="AR89" i="5" s="1"/>
  <c r="AS89" i="5" s="1"/>
  <c r="AT89" i="5" s="1"/>
  <c r="AU89" i="5" s="1"/>
  <c r="AV89" i="5" s="1"/>
  <c r="AW89" i="5" s="1"/>
  <c r="AX89" i="5" s="1"/>
  <c r="AY89" i="5" s="1"/>
  <c r="AZ89" i="5" s="1"/>
  <c r="BA89" i="5" s="1"/>
  <c r="BB89" i="5" s="1"/>
  <c r="BC89" i="5" s="1"/>
  <c r="BD89" i="5" s="1"/>
  <c r="BE89" i="5" s="1"/>
  <c r="BF89" i="5" s="1"/>
  <c r="BG89" i="5" s="1"/>
  <c r="BH89" i="5" s="1"/>
  <c r="BI89" i="5" s="1"/>
  <c r="BJ89" i="5" s="1"/>
  <c r="BK89" i="5" s="1"/>
  <c r="BL89" i="5" s="1"/>
  <c r="BM89" i="5" s="1"/>
  <c r="BN89" i="5" s="1"/>
  <c r="BO89" i="5" s="1"/>
  <c r="BP89" i="5" s="1"/>
  <c r="BQ89" i="5" s="1"/>
  <c r="BR89" i="5" s="1"/>
  <c r="BS89" i="5" s="1"/>
  <c r="BT89" i="5" s="1"/>
  <c r="BU89" i="5" s="1"/>
  <c r="BV89" i="5" s="1"/>
  <c r="BW89" i="5" s="1"/>
  <c r="BX89" i="5" s="1"/>
  <c r="BY89" i="5" s="1"/>
  <c r="BZ89" i="5" s="1"/>
  <c r="CA89" i="5" s="1"/>
  <c r="CB89" i="5" s="1"/>
  <c r="CC89" i="5" s="1"/>
  <c r="CD89" i="5" s="1"/>
  <c r="CE89" i="5" s="1"/>
  <c r="CF89" i="5" s="1"/>
  <c r="CG89" i="5" s="1"/>
  <c r="CH89" i="5" s="1"/>
  <c r="CI89" i="5" s="1"/>
  <c r="CJ89" i="5" s="1"/>
  <c r="CK89" i="5" s="1"/>
  <c r="M90" i="5"/>
  <c r="N90" i="5" s="1"/>
  <c r="O90" i="5" s="1"/>
  <c r="P90" i="5" s="1"/>
  <c r="Q90" i="5" s="1"/>
  <c r="R90" i="5" s="1"/>
  <c r="S90" i="5" s="1"/>
  <c r="T90" i="5" s="1"/>
  <c r="U90" i="5" s="1"/>
  <c r="V90" i="5" s="1"/>
  <c r="W90" i="5" s="1"/>
  <c r="X90" i="5" s="1"/>
  <c r="Y90" i="5" s="1"/>
  <c r="Z90" i="5" s="1"/>
  <c r="AA90" i="5" s="1"/>
  <c r="AB90" i="5" s="1"/>
  <c r="AC90" i="5" s="1"/>
  <c r="AD90" i="5" s="1"/>
  <c r="AE90" i="5" s="1"/>
  <c r="AF90" i="5" s="1"/>
  <c r="AG90" i="5" s="1"/>
  <c r="AH90" i="5" s="1"/>
  <c r="AI90" i="5" s="1"/>
  <c r="AJ90" i="5" s="1"/>
  <c r="AK90" i="5" s="1"/>
  <c r="AL90" i="5" s="1"/>
  <c r="AM90" i="5" s="1"/>
  <c r="AN90" i="5" s="1"/>
  <c r="AO90" i="5" s="1"/>
  <c r="AP90" i="5" s="1"/>
  <c r="AQ90" i="5" s="1"/>
  <c r="AR90" i="5" s="1"/>
  <c r="AS90" i="5" s="1"/>
  <c r="AT90" i="5" s="1"/>
  <c r="AU90" i="5" s="1"/>
  <c r="AV90" i="5" s="1"/>
  <c r="AW90" i="5" s="1"/>
  <c r="AX90" i="5" s="1"/>
  <c r="AY90" i="5" s="1"/>
  <c r="AZ90" i="5" s="1"/>
  <c r="BA90" i="5" s="1"/>
  <c r="BB90" i="5" s="1"/>
  <c r="BC90" i="5" s="1"/>
  <c r="BD90" i="5" s="1"/>
  <c r="BE90" i="5" s="1"/>
  <c r="BF90" i="5" s="1"/>
  <c r="BG90" i="5" s="1"/>
  <c r="BH90" i="5" s="1"/>
  <c r="BI90" i="5" s="1"/>
  <c r="BJ90" i="5" s="1"/>
  <c r="BK90" i="5" s="1"/>
  <c r="BL90" i="5" s="1"/>
  <c r="BM90" i="5" s="1"/>
  <c r="BN90" i="5" s="1"/>
  <c r="BO90" i="5" s="1"/>
  <c r="BP90" i="5" s="1"/>
  <c r="BQ90" i="5" s="1"/>
  <c r="BR90" i="5" s="1"/>
  <c r="BS90" i="5" s="1"/>
  <c r="BT90" i="5" s="1"/>
  <c r="BU90" i="5" s="1"/>
  <c r="BV90" i="5" s="1"/>
  <c r="BW90" i="5" s="1"/>
  <c r="BX90" i="5" s="1"/>
  <c r="BY90" i="5" s="1"/>
  <c r="BZ90" i="5" s="1"/>
  <c r="CA90" i="5" s="1"/>
  <c r="CB90" i="5" s="1"/>
  <c r="CC90" i="5" s="1"/>
  <c r="CD90" i="5" s="1"/>
  <c r="CE90" i="5" s="1"/>
  <c r="CF90" i="5" s="1"/>
  <c r="CG90" i="5" s="1"/>
  <c r="CH90" i="5" s="1"/>
  <c r="CI90" i="5" s="1"/>
  <c r="CJ90" i="5" s="1"/>
  <c r="CK90" i="5" s="1"/>
  <c r="M91" i="5"/>
  <c r="N91" i="5" s="1"/>
  <c r="O91" i="5" s="1"/>
  <c r="P91" i="5" s="1"/>
  <c r="Q91" i="5" s="1"/>
  <c r="R91" i="5" s="1"/>
  <c r="S91" i="5" s="1"/>
  <c r="T91" i="5" s="1"/>
  <c r="U91" i="5" s="1"/>
  <c r="V91" i="5" s="1"/>
  <c r="W91" i="5" s="1"/>
  <c r="X91" i="5" s="1"/>
  <c r="Y91" i="5" s="1"/>
  <c r="Z91" i="5" s="1"/>
  <c r="AA91" i="5" s="1"/>
  <c r="AB91" i="5" s="1"/>
  <c r="AC91" i="5" s="1"/>
  <c r="AD91" i="5" s="1"/>
  <c r="AE91" i="5" s="1"/>
  <c r="AF91" i="5" s="1"/>
  <c r="AG91" i="5" s="1"/>
  <c r="AH91" i="5" s="1"/>
  <c r="AI91" i="5" s="1"/>
  <c r="AJ91" i="5" s="1"/>
  <c r="AK91" i="5" s="1"/>
  <c r="AL91" i="5" s="1"/>
  <c r="AM91" i="5" s="1"/>
  <c r="AN91" i="5" s="1"/>
  <c r="AO91" i="5" s="1"/>
  <c r="AP91" i="5" s="1"/>
  <c r="AQ91" i="5" s="1"/>
  <c r="AR91" i="5" s="1"/>
  <c r="AS91" i="5" s="1"/>
  <c r="AT91" i="5" s="1"/>
  <c r="AU91" i="5" s="1"/>
  <c r="AV91" i="5" s="1"/>
  <c r="AW91" i="5" s="1"/>
  <c r="AX91" i="5" s="1"/>
  <c r="AY91" i="5" s="1"/>
  <c r="AZ91" i="5" s="1"/>
  <c r="BA91" i="5" s="1"/>
  <c r="BB91" i="5" s="1"/>
  <c r="BC91" i="5" s="1"/>
  <c r="BD91" i="5" s="1"/>
  <c r="BE91" i="5" s="1"/>
  <c r="BF91" i="5" s="1"/>
  <c r="BG91" i="5" s="1"/>
  <c r="BH91" i="5" s="1"/>
  <c r="BI91" i="5" s="1"/>
  <c r="BJ91" i="5" s="1"/>
  <c r="BK91" i="5" s="1"/>
  <c r="BL91" i="5" s="1"/>
  <c r="BM91" i="5" s="1"/>
  <c r="BN91" i="5" s="1"/>
  <c r="BO91" i="5" s="1"/>
  <c r="BP91" i="5" s="1"/>
  <c r="BQ91" i="5" s="1"/>
  <c r="BR91" i="5" s="1"/>
  <c r="BS91" i="5" s="1"/>
  <c r="BT91" i="5" s="1"/>
  <c r="BU91" i="5" s="1"/>
  <c r="BV91" i="5" s="1"/>
  <c r="BW91" i="5" s="1"/>
  <c r="BX91" i="5" s="1"/>
  <c r="BY91" i="5" s="1"/>
  <c r="BZ91" i="5" s="1"/>
  <c r="CA91" i="5" s="1"/>
  <c r="CB91" i="5" s="1"/>
  <c r="CC91" i="5" s="1"/>
  <c r="CD91" i="5" s="1"/>
  <c r="CE91" i="5" s="1"/>
  <c r="CF91" i="5" s="1"/>
  <c r="CG91" i="5" s="1"/>
  <c r="CH91" i="5" s="1"/>
  <c r="CI91" i="5" s="1"/>
  <c r="CJ91" i="5" s="1"/>
  <c r="CK91" i="5" s="1"/>
  <c r="M92" i="5"/>
  <c r="N92" i="5" s="1"/>
  <c r="O92" i="5" s="1"/>
  <c r="P92" i="5" s="1"/>
  <c r="Q92" i="5" s="1"/>
  <c r="R92" i="5" s="1"/>
  <c r="S92" i="5" s="1"/>
  <c r="T92" i="5" s="1"/>
  <c r="U92" i="5" s="1"/>
  <c r="V92" i="5" s="1"/>
  <c r="W92" i="5" s="1"/>
  <c r="X92" i="5" s="1"/>
  <c r="Y92" i="5" s="1"/>
  <c r="Z92" i="5" s="1"/>
  <c r="AA92" i="5" s="1"/>
  <c r="AB92" i="5" s="1"/>
  <c r="AC92" i="5" s="1"/>
  <c r="AD92" i="5" s="1"/>
  <c r="AE92" i="5" s="1"/>
  <c r="AF92" i="5" s="1"/>
  <c r="AG92" i="5" s="1"/>
  <c r="AH92" i="5" s="1"/>
  <c r="AI92" i="5" s="1"/>
  <c r="AJ92" i="5" s="1"/>
  <c r="AK92" i="5" s="1"/>
  <c r="AL92" i="5" s="1"/>
  <c r="AM92" i="5" s="1"/>
  <c r="AN92" i="5" s="1"/>
  <c r="AO92" i="5" s="1"/>
  <c r="AP92" i="5" s="1"/>
  <c r="AQ92" i="5" s="1"/>
  <c r="AR92" i="5" s="1"/>
  <c r="AS92" i="5" s="1"/>
  <c r="AT92" i="5" s="1"/>
  <c r="AU92" i="5" s="1"/>
  <c r="AV92" i="5" s="1"/>
  <c r="AW92" i="5" s="1"/>
  <c r="AX92" i="5" s="1"/>
  <c r="AY92" i="5" s="1"/>
  <c r="AZ92" i="5" s="1"/>
  <c r="BA92" i="5" s="1"/>
  <c r="BB92" i="5" s="1"/>
  <c r="BC92" i="5" s="1"/>
  <c r="BD92" i="5" s="1"/>
  <c r="BE92" i="5" s="1"/>
  <c r="BF92" i="5" s="1"/>
  <c r="BG92" i="5" s="1"/>
  <c r="BH92" i="5" s="1"/>
  <c r="BI92" i="5" s="1"/>
  <c r="BJ92" i="5" s="1"/>
  <c r="BK92" i="5" s="1"/>
  <c r="BL92" i="5" s="1"/>
  <c r="BM92" i="5" s="1"/>
  <c r="BN92" i="5" s="1"/>
  <c r="BO92" i="5" s="1"/>
  <c r="BP92" i="5" s="1"/>
  <c r="BQ92" i="5" s="1"/>
  <c r="BR92" i="5" s="1"/>
  <c r="BS92" i="5" s="1"/>
  <c r="BT92" i="5" s="1"/>
  <c r="BU92" i="5" s="1"/>
  <c r="BV92" i="5" s="1"/>
  <c r="BW92" i="5" s="1"/>
  <c r="BX92" i="5" s="1"/>
  <c r="BY92" i="5" s="1"/>
  <c r="BZ92" i="5" s="1"/>
  <c r="CA92" i="5" s="1"/>
  <c r="CB92" i="5" s="1"/>
  <c r="CC92" i="5" s="1"/>
  <c r="CD92" i="5" s="1"/>
  <c r="CE92" i="5" s="1"/>
  <c r="CF92" i="5" s="1"/>
  <c r="CG92" i="5" s="1"/>
  <c r="CH92" i="5" s="1"/>
  <c r="CI92" i="5" s="1"/>
  <c r="CJ92" i="5" s="1"/>
  <c r="CK92" i="5" s="1"/>
  <c r="M93" i="5"/>
  <c r="N93" i="5" s="1"/>
  <c r="O93" i="5" s="1"/>
  <c r="P93" i="5" s="1"/>
  <c r="Q93" i="5" s="1"/>
  <c r="R93" i="5" s="1"/>
  <c r="S93" i="5" s="1"/>
  <c r="T93" i="5" s="1"/>
  <c r="U93" i="5" s="1"/>
  <c r="V93" i="5" s="1"/>
  <c r="W93" i="5" s="1"/>
  <c r="X93" i="5" s="1"/>
  <c r="Y93" i="5" s="1"/>
  <c r="Z93" i="5" s="1"/>
  <c r="AA93" i="5" s="1"/>
  <c r="AB93" i="5" s="1"/>
  <c r="AC93" i="5" s="1"/>
  <c r="AD93" i="5" s="1"/>
  <c r="AE93" i="5" s="1"/>
  <c r="AF93" i="5" s="1"/>
  <c r="AG93" i="5" s="1"/>
  <c r="AH93" i="5" s="1"/>
  <c r="AI93" i="5" s="1"/>
  <c r="AJ93" i="5" s="1"/>
  <c r="AK93" i="5" s="1"/>
  <c r="AL93" i="5" s="1"/>
  <c r="AM93" i="5" s="1"/>
  <c r="AN93" i="5" s="1"/>
  <c r="AO93" i="5" s="1"/>
  <c r="AP93" i="5" s="1"/>
  <c r="AQ93" i="5" s="1"/>
  <c r="AR93" i="5" s="1"/>
  <c r="AS93" i="5" s="1"/>
  <c r="AT93" i="5" s="1"/>
  <c r="AU93" i="5" s="1"/>
  <c r="AV93" i="5" s="1"/>
  <c r="AW93" i="5" s="1"/>
  <c r="AX93" i="5" s="1"/>
  <c r="AY93" i="5" s="1"/>
  <c r="AZ93" i="5" s="1"/>
  <c r="BA93" i="5" s="1"/>
  <c r="BB93" i="5" s="1"/>
  <c r="BC93" i="5" s="1"/>
  <c r="BD93" i="5" s="1"/>
  <c r="BE93" i="5" s="1"/>
  <c r="BF93" i="5" s="1"/>
  <c r="BG93" i="5" s="1"/>
  <c r="BH93" i="5" s="1"/>
  <c r="BI93" i="5" s="1"/>
  <c r="BJ93" i="5" s="1"/>
  <c r="BK93" i="5" s="1"/>
  <c r="BL93" i="5" s="1"/>
  <c r="BM93" i="5" s="1"/>
  <c r="BN93" i="5" s="1"/>
  <c r="BO93" i="5" s="1"/>
  <c r="BP93" i="5" s="1"/>
  <c r="BQ93" i="5" s="1"/>
  <c r="BR93" i="5" s="1"/>
  <c r="BS93" i="5" s="1"/>
  <c r="BT93" i="5" s="1"/>
  <c r="BU93" i="5" s="1"/>
  <c r="BV93" i="5" s="1"/>
  <c r="BW93" i="5" s="1"/>
  <c r="BX93" i="5" s="1"/>
  <c r="BY93" i="5" s="1"/>
  <c r="BZ93" i="5" s="1"/>
  <c r="CA93" i="5" s="1"/>
  <c r="CB93" i="5" s="1"/>
  <c r="CC93" i="5" s="1"/>
  <c r="CD93" i="5" s="1"/>
  <c r="CE93" i="5" s="1"/>
  <c r="CF93" i="5" s="1"/>
  <c r="CG93" i="5" s="1"/>
  <c r="CH93" i="5" s="1"/>
  <c r="CI93" i="5" s="1"/>
  <c r="CJ93" i="5" s="1"/>
  <c r="CK93" i="5" s="1"/>
  <c r="M94" i="5"/>
  <c r="N94" i="5" s="1"/>
  <c r="O94" i="5" s="1"/>
  <c r="P94" i="5" s="1"/>
  <c r="Q94" i="5" s="1"/>
  <c r="R94" i="5" s="1"/>
  <c r="S94" i="5" s="1"/>
  <c r="T94" i="5" s="1"/>
  <c r="U94" i="5" s="1"/>
  <c r="V94" i="5" s="1"/>
  <c r="W94" i="5" s="1"/>
  <c r="X94" i="5" s="1"/>
  <c r="Y94" i="5" s="1"/>
  <c r="Z94" i="5" s="1"/>
  <c r="AA94" i="5" s="1"/>
  <c r="AB94" i="5" s="1"/>
  <c r="AC94" i="5" s="1"/>
  <c r="AD94" i="5" s="1"/>
  <c r="AE94" i="5" s="1"/>
  <c r="AF94" i="5" s="1"/>
  <c r="AG94" i="5" s="1"/>
  <c r="AH94" i="5" s="1"/>
  <c r="AI94" i="5" s="1"/>
  <c r="AJ94" i="5" s="1"/>
  <c r="AK94" i="5" s="1"/>
  <c r="AL94" i="5" s="1"/>
  <c r="AM94" i="5" s="1"/>
  <c r="AN94" i="5" s="1"/>
  <c r="AO94" i="5" s="1"/>
  <c r="AP94" i="5" s="1"/>
  <c r="AQ94" i="5" s="1"/>
  <c r="AR94" i="5" s="1"/>
  <c r="AS94" i="5" s="1"/>
  <c r="AT94" i="5" s="1"/>
  <c r="AU94" i="5" s="1"/>
  <c r="AV94" i="5" s="1"/>
  <c r="AW94" i="5" s="1"/>
  <c r="AX94" i="5" s="1"/>
  <c r="AY94" i="5" s="1"/>
  <c r="AZ94" i="5" s="1"/>
  <c r="BA94" i="5" s="1"/>
  <c r="BB94" i="5" s="1"/>
  <c r="BC94" i="5" s="1"/>
  <c r="BD94" i="5" s="1"/>
  <c r="BE94" i="5" s="1"/>
  <c r="BF94" i="5" s="1"/>
  <c r="BG94" i="5" s="1"/>
  <c r="BH94" i="5" s="1"/>
  <c r="BI94" i="5" s="1"/>
  <c r="BJ94" i="5" s="1"/>
  <c r="BK94" i="5" s="1"/>
  <c r="BL94" i="5" s="1"/>
  <c r="BM94" i="5" s="1"/>
  <c r="BN94" i="5" s="1"/>
  <c r="BO94" i="5" s="1"/>
  <c r="BP94" i="5" s="1"/>
  <c r="BQ94" i="5" s="1"/>
  <c r="BR94" i="5" s="1"/>
  <c r="BS94" i="5" s="1"/>
  <c r="BT94" i="5" s="1"/>
  <c r="BU94" i="5" s="1"/>
  <c r="BV94" i="5" s="1"/>
  <c r="BW94" i="5" s="1"/>
  <c r="BX94" i="5" s="1"/>
  <c r="BY94" i="5" s="1"/>
  <c r="BZ94" i="5" s="1"/>
  <c r="CA94" i="5" s="1"/>
  <c r="CB94" i="5" s="1"/>
  <c r="CC94" i="5" s="1"/>
  <c r="CD94" i="5" s="1"/>
  <c r="CE94" i="5" s="1"/>
  <c r="CF94" i="5" s="1"/>
  <c r="CG94" i="5" s="1"/>
  <c r="CH94" i="5" s="1"/>
  <c r="CI94" i="5" s="1"/>
  <c r="CJ94" i="5" s="1"/>
  <c r="CK94" i="5" s="1"/>
  <c r="M95" i="5"/>
  <c r="N95" i="5" s="1"/>
  <c r="O95" i="5" s="1"/>
  <c r="P95" i="5" s="1"/>
  <c r="Q95" i="5" s="1"/>
  <c r="R95" i="5" s="1"/>
  <c r="S95" i="5" s="1"/>
  <c r="T95" i="5" s="1"/>
  <c r="U95" i="5" s="1"/>
  <c r="V95" i="5" s="1"/>
  <c r="W95" i="5" s="1"/>
  <c r="X95" i="5" s="1"/>
  <c r="Y95" i="5" s="1"/>
  <c r="Z95" i="5" s="1"/>
  <c r="AA95" i="5" s="1"/>
  <c r="AB95" i="5" s="1"/>
  <c r="AC95" i="5" s="1"/>
  <c r="AD95" i="5" s="1"/>
  <c r="AE95" i="5" s="1"/>
  <c r="AF95" i="5" s="1"/>
  <c r="AG95" i="5" s="1"/>
  <c r="AH95" i="5" s="1"/>
  <c r="AI95" i="5" s="1"/>
  <c r="AJ95" i="5" s="1"/>
  <c r="AK95" i="5" s="1"/>
  <c r="AL95" i="5" s="1"/>
  <c r="AM95" i="5" s="1"/>
  <c r="AN95" i="5" s="1"/>
  <c r="AO95" i="5" s="1"/>
  <c r="AP95" i="5" s="1"/>
  <c r="AQ95" i="5" s="1"/>
  <c r="AR95" i="5" s="1"/>
  <c r="AS95" i="5" s="1"/>
  <c r="AT95" i="5" s="1"/>
  <c r="AU95" i="5" s="1"/>
  <c r="AV95" i="5" s="1"/>
  <c r="AW95" i="5" s="1"/>
  <c r="AX95" i="5" s="1"/>
  <c r="AY95" i="5" s="1"/>
  <c r="AZ95" i="5" s="1"/>
  <c r="BA95" i="5" s="1"/>
  <c r="BB95" i="5" s="1"/>
  <c r="BC95" i="5" s="1"/>
  <c r="BD95" i="5" s="1"/>
  <c r="BE95" i="5" s="1"/>
  <c r="BF95" i="5" s="1"/>
  <c r="BG95" i="5" s="1"/>
  <c r="BH95" i="5" s="1"/>
  <c r="BI95" i="5" s="1"/>
  <c r="BJ95" i="5" s="1"/>
  <c r="BK95" i="5" s="1"/>
  <c r="BL95" i="5" s="1"/>
  <c r="BM95" i="5" s="1"/>
  <c r="BN95" i="5" s="1"/>
  <c r="BO95" i="5" s="1"/>
  <c r="BP95" i="5" s="1"/>
  <c r="BQ95" i="5" s="1"/>
  <c r="BR95" i="5" s="1"/>
  <c r="BS95" i="5" s="1"/>
  <c r="BT95" i="5" s="1"/>
  <c r="BU95" i="5" s="1"/>
  <c r="BV95" i="5" s="1"/>
  <c r="BW95" i="5" s="1"/>
  <c r="BX95" i="5" s="1"/>
  <c r="BY95" i="5" s="1"/>
  <c r="BZ95" i="5" s="1"/>
  <c r="CA95" i="5" s="1"/>
  <c r="CB95" i="5" s="1"/>
  <c r="CC95" i="5" s="1"/>
  <c r="CD95" i="5" s="1"/>
  <c r="CE95" i="5" s="1"/>
  <c r="CF95" i="5" s="1"/>
  <c r="CG95" i="5" s="1"/>
  <c r="CH95" i="5" s="1"/>
  <c r="CI95" i="5" s="1"/>
  <c r="CJ95" i="5" s="1"/>
  <c r="CK95" i="5" s="1"/>
  <c r="M96" i="5"/>
  <c r="N96" i="5" s="1"/>
  <c r="O96" i="5" s="1"/>
  <c r="P96" i="5" s="1"/>
  <c r="Q96" i="5" s="1"/>
  <c r="R96" i="5" s="1"/>
  <c r="S96" i="5" s="1"/>
  <c r="T96" i="5" s="1"/>
  <c r="U96" i="5" s="1"/>
  <c r="V96" i="5" s="1"/>
  <c r="W96" i="5" s="1"/>
  <c r="X96" i="5" s="1"/>
  <c r="Y96" i="5" s="1"/>
  <c r="Z96" i="5" s="1"/>
  <c r="AA96" i="5" s="1"/>
  <c r="AB96" i="5" s="1"/>
  <c r="AC96" i="5" s="1"/>
  <c r="AD96" i="5" s="1"/>
  <c r="AE96" i="5" s="1"/>
  <c r="AF96" i="5" s="1"/>
  <c r="AG96" i="5" s="1"/>
  <c r="AH96" i="5" s="1"/>
  <c r="AI96" i="5" s="1"/>
  <c r="AJ96" i="5" s="1"/>
  <c r="AK96" i="5" s="1"/>
  <c r="AL96" i="5" s="1"/>
  <c r="AM96" i="5" s="1"/>
  <c r="AN96" i="5" s="1"/>
  <c r="AO96" i="5" s="1"/>
  <c r="AP96" i="5" s="1"/>
  <c r="AQ96" i="5" s="1"/>
  <c r="AR96" i="5" s="1"/>
  <c r="AS96" i="5" s="1"/>
  <c r="AT96" i="5" s="1"/>
  <c r="AU96" i="5" s="1"/>
  <c r="AV96" i="5" s="1"/>
  <c r="AW96" i="5" s="1"/>
  <c r="AX96" i="5" s="1"/>
  <c r="AY96" i="5" s="1"/>
  <c r="AZ96" i="5" s="1"/>
  <c r="BA96" i="5" s="1"/>
  <c r="BB96" i="5" s="1"/>
  <c r="BC96" i="5" s="1"/>
  <c r="BD96" i="5" s="1"/>
  <c r="BE96" i="5" s="1"/>
  <c r="BF96" i="5" s="1"/>
  <c r="BG96" i="5" s="1"/>
  <c r="BH96" i="5" s="1"/>
  <c r="BI96" i="5" s="1"/>
  <c r="BJ96" i="5" s="1"/>
  <c r="BK96" i="5" s="1"/>
  <c r="BL96" i="5" s="1"/>
  <c r="BM96" i="5" s="1"/>
  <c r="BN96" i="5" s="1"/>
  <c r="BO96" i="5" s="1"/>
  <c r="BP96" i="5" s="1"/>
  <c r="BQ96" i="5" s="1"/>
  <c r="BR96" i="5" s="1"/>
  <c r="BS96" i="5" s="1"/>
  <c r="BT96" i="5" s="1"/>
  <c r="BU96" i="5" s="1"/>
  <c r="BV96" i="5" s="1"/>
  <c r="BW96" i="5" s="1"/>
  <c r="BX96" i="5" s="1"/>
  <c r="BY96" i="5" s="1"/>
  <c r="BZ96" i="5" s="1"/>
  <c r="CA96" i="5" s="1"/>
  <c r="CB96" i="5" s="1"/>
  <c r="CC96" i="5" s="1"/>
  <c r="CD96" i="5" s="1"/>
  <c r="CE96" i="5" s="1"/>
  <c r="CF96" i="5" s="1"/>
  <c r="CG96" i="5" s="1"/>
  <c r="CH96" i="5" s="1"/>
  <c r="CI96" i="5" s="1"/>
  <c r="CJ96" i="5" s="1"/>
  <c r="CK96" i="5" s="1"/>
  <c r="M97" i="5"/>
  <c r="N97" i="5" s="1"/>
  <c r="O97" i="5" s="1"/>
  <c r="P97" i="5" s="1"/>
  <c r="Q97" i="5" s="1"/>
  <c r="R97" i="5" s="1"/>
  <c r="S97" i="5" s="1"/>
  <c r="T97" i="5" s="1"/>
  <c r="U97" i="5" s="1"/>
  <c r="V97" i="5" s="1"/>
  <c r="W97" i="5" s="1"/>
  <c r="X97" i="5" s="1"/>
  <c r="Y97" i="5" s="1"/>
  <c r="Z97" i="5" s="1"/>
  <c r="AA97" i="5" s="1"/>
  <c r="AB97" i="5" s="1"/>
  <c r="AC97" i="5" s="1"/>
  <c r="AD97" i="5" s="1"/>
  <c r="AE97" i="5" s="1"/>
  <c r="AF97" i="5" s="1"/>
  <c r="AG97" i="5" s="1"/>
  <c r="AH97" i="5" s="1"/>
  <c r="AI97" i="5" s="1"/>
  <c r="AJ97" i="5" s="1"/>
  <c r="AK97" i="5" s="1"/>
  <c r="AL97" i="5" s="1"/>
  <c r="AM97" i="5" s="1"/>
  <c r="AN97" i="5" s="1"/>
  <c r="AO97" i="5" s="1"/>
  <c r="AP97" i="5" s="1"/>
  <c r="AQ97" i="5" s="1"/>
  <c r="AR97" i="5" s="1"/>
  <c r="AS97" i="5" s="1"/>
  <c r="AT97" i="5" s="1"/>
  <c r="AU97" i="5" s="1"/>
  <c r="AV97" i="5" s="1"/>
  <c r="AW97" i="5" s="1"/>
  <c r="AX97" i="5" s="1"/>
  <c r="AY97" i="5" s="1"/>
  <c r="AZ97" i="5" s="1"/>
  <c r="BA97" i="5" s="1"/>
  <c r="BB97" i="5" s="1"/>
  <c r="BC97" i="5" s="1"/>
  <c r="BD97" i="5" s="1"/>
  <c r="BE97" i="5" s="1"/>
  <c r="BF97" i="5" s="1"/>
  <c r="BG97" i="5" s="1"/>
  <c r="BH97" i="5" s="1"/>
  <c r="BI97" i="5" s="1"/>
  <c r="BJ97" i="5" s="1"/>
  <c r="BK97" i="5" s="1"/>
  <c r="BL97" i="5" s="1"/>
  <c r="BM97" i="5" s="1"/>
  <c r="BN97" i="5" s="1"/>
  <c r="BO97" i="5" s="1"/>
  <c r="BP97" i="5" s="1"/>
  <c r="BQ97" i="5" s="1"/>
  <c r="BR97" i="5" s="1"/>
  <c r="BS97" i="5" s="1"/>
  <c r="BT97" i="5" s="1"/>
  <c r="BU97" i="5" s="1"/>
  <c r="BV97" i="5" s="1"/>
  <c r="BW97" i="5" s="1"/>
  <c r="BX97" i="5" s="1"/>
  <c r="BY97" i="5" s="1"/>
  <c r="BZ97" i="5" s="1"/>
  <c r="CA97" i="5" s="1"/>
  <c r="CB97" i="5" s="1"/>
  <c r="CC97" i="5" s="1"/>
  <c r="CD97" i="5" s="1"/>
  <c r="CE97" i="5" s="1"/>
  <c r="CF97" i="5" s="1"/>
  <c r="CG97" i="5" s="1"/>
  <c r="CH97" i="5" s="1"/>
  <c r="CI97" i="5" s="1"/>
  <c r="CJ97" i="5" s="1"/>
  <c r="CK97" i="5" s="1"/>
  <c r="M98" i="5"/>
  <c r="N98" i="5" s="1"/>
  <c r="O98" i="5" s="1"/>
  <c r="P98" i="5" s="1"/>
  <c r="Q98" i="5" s="1"/>
  <c r="R98" i="5" s="1"/>
  <c r="S98" i="5" s="1"/>
  <c r="T98" i="5" s="1"/>
  <c r="U98" i="5" s="1"/>
  <c r="V98" i="5" s="1"/>
  <c r="W98" i="5" s="1"/>
  <c r="X98" i="5" s="1"/>
  <c r="Y98" i="5" s="1"/>
  <c r="Z98" i="5" s="1"/>
  <c r="AA98" i="5" s="1"/>
  <c r="AB98" i="5" s="1"/>
  <c r="AC98" i="5" s="1"/>
  <c r="AD98" i="5" s="1"/>
  <c r="AE98" i="5" s="1"/>
  <c r="AF98" i="5" s="1"/>
  <c r="AG98" i="5" s="1"/>
  <c r="AH98" i="5" s="1"/>
  <c r="AI98" i="5" s="1"/>
  <c r="AJ98" i="5" s="1"/>
  <c r="AK98" i="5" s="1"/>
  <c r="AL98" i="5" s="1"/>
  <c r="AM98" i="5" s="1"/>
  <c r="AN98" i="5" s="1"/>
  <c r="AO98" i="5" s="1"/>
  <c r="AP98" i="5" s="1"/>
  <c r="AQ98" i="5" s="1"/>
  <c r="AR98" i="5" s="1"/>
  <c r="AS98" i="5" s="1"/>
  <c r="AT98" i="5" s="1"/>
  <c r="AU98" i="5" s="1"/>
  <c r="AV98" i="5" s="1"/>
  <c r="AW98" i="5" s="1"/>
  <c r="AX98" i="5" s="1"/>
  <c r="AY98" i="5" s="1"/>
  <c r="AZ98" i="5" s="1"/>
  <c r="BA98" i="5" s="1"/>
  <c r="BB98" i="5" s="1"/>
  <c r="BC98" i="5" s="1"/>
  <c r="BD98" i="5" s="1"/>
  <c r="BE98" i="5" s="1"/>
  <c r="BF98" i="5" s="1"/>
  <c r="BG98" i="5" s="1"/>
  <c r="BH98" i="5" s="1"/>
  <c r="BI98" i="5" s="1"/>
  <c r="BJ98" i="5" s="1"/>
  <c r="BK98" i="5" s="1"/>
  <c r="BL98" i="5" s="1"/>
  <c r="BM98" i="5" s="1"/>
  <c r="BN98" i="5" s="1"/>
  <c r="BO98" i="5" s="1"/>
  <c r="BP98" i="5" s="1"/>
  <c r="BQ98" i="5" s="1"/>
  <c r="BR98" i="5" s="1"/>
  <c r="BS98" i="5" s="1"/>
  <c r="BT98" i="5" s="1"/>
  <c r="BU98" i="5" s="1"/>
  <c r="BV98" i="5" s="1"/>
  <c r="BW98" i="5" s="1"/>
  <c r="BX98" i="5" s="1"/>
  <c r="BY98" i="5" s="1"/>
  <c r="BZ98" i="5" s="1"/>
  <c r="CA98" i="5" s="1"/>
  <c r="CB98" i="5" s="1"/>
  <c r="CC98" i="5" s="1"/>
  <c r="CD98" i="5" s="1"/>
  <c r="CE98" i="5" s="1"/>
  <c r="CF98" i="5" s="1"/>
  <c r="CG98" i="5" s="1"/>
  <c r="CH98" i="5" s="1"/>
  <c r="CI98" i="5" s="1"/>
  <c r="CJ98" i="5" s="1"/>
  <c r="CK98" i="5" s="1"/>
  <c r="M99" i="5"/>
  <c r="N99" i="5" s="1"/>
  <c r="O99" i="5" s="1"/>
  <c r="P99" i="5" s="1"/>
  <c r="Q99" i="5" s="1"/>
  <c r="R99" i="5" s="1"/>
  <c r="S99" i="5" s="1"/>
  <c r="T99" i="5" s="1"/>
  <c r="U99" i="5" s="1"/>
  <c r="V99" i="5" s="1"/>
  <c r="W99" i="5" s="1"/>
  <c r="X99" i="5" s="1"/>
  <c r="Y99" i="5" s="1"/>
  <c r="Z99" i="5" s="1"/>
  <c r="AA99" i="5" s="1"/>
  <c r="AB99" i="5" s="1"/>
  <c r="AC99" i="5" s="1"/>
  <c r="AD99" i="5" s="1"/>
  <c r="AE99" i="5" s="1"/>
  <c r="AF99" i="5" s="1"/>
  <c r="AG99" i="5" s="1"/>
  <c r="AH99" i="5" s="1"/>
  <c r="AI99" i="5" s="1"/>
  <c r="AJ99" i="5" s="1"/>
  <c r="AK99" i="5" s="1"/>
  <c r="AL99" i="5" s="1"/>
  <c r="AM99" i="5" s="1"/>
  <c r="AN99" i="5" s="1"/>
  <c r="AO99" i="5" s="1"/>
  <c r="AP99" i="5" s="1"/>
  <c r="AQ99" i="5" s="1"/>
  <c r="AR99" i="5" s="1"/>
  <c r="AS99" i="5" s="1"/>
  <c r="AT99" i="5" s="1"/>
  <c r="AU99" i="5" s="1"/>
  <c r="AV99" i="5" s="1"/>
  <c r="AW99" i="5" s="1"/>
  <c r="AX99" i="5" s="1"/>
  <c r="AY99" i="5" s="1"/>
  <c r="AZ99" i="5" s="1"/>
  <c r="BA99" i="5" s="1"/>
  <c r="BB99" i="5" s="1"/>
  <c r="BC99" i="5" s="1"/>
  <c r="BD99" i="5" s="1"/>
  <c r="BE99" i="5" s="1"/>
  <c r="BF99" i="5" s="1"/>
  <c r="BG99" i="5" s="1"/>
  <c r="BH99" i="5" s="1"/>
  <c r="BI99" i="5" s="1"/>
  <c r="BJ99" i="5" s="1"/>
  <c r="BK99" i="5" s="1"/>
  <c r="BL99" i="5" s="1"/>
  <c r="BM99" i="5" s="1"/>
  <c r="BN99" i="5" s="1"/>
  <c r="BO99" i="5" s="1"/>
  <c r="BP99" i="5" s="1"/>
  <c r="BQ99" i="5" s="1"/>
  <c r="BR99" i="5" s="1"/>
  <c r="BS99" i="5" s="1"/>
  <c r="BT99" i="5" s="1"/>
  <c r="BU99" i="5" s="1"/>
  <c r="BV99" i="5" s="1"/>
  <c r="BW99" i="5" s="1"/>
  <c r="BX99" i="5" s="1"/>
  <c r="BY99" i="5" s="1"/>
  <c r="BZ99" i="5" s="1"/>
  <c r="CA99" i="5" s="1"/>
  <c r="CB99" i="5" s="1"/>
  <c r="CC99" i="5" s="1"/>
  <c r="CD99" i="5" s="1"/>
  <c r="CE99" i="5" s="1"/>
  <c r="CF99" i="5" s="1"/>
  <c r="CG99" i="5" s="1"/>
  <c r="CH99" i="5" s="1"/>
  <c r="CI99" i="5" s="1"/>
  <c r="CJ99" i="5" s="1"/>
  <c r="CK99" i="5" s="1"/>
  <c r="M100" i="5"/>
  <c r="N100" i="5" s="1"/>
  <c r="O100" i="5" s="1"/>
  <c r="P100" i="5" s="1"/>
  <c r="Q100" i="5" s="1"/>
  <c r="R100" i="5" s="1"/>
  <c r="S100" i="5" s="1"/>
  <c r="T100" i="5" s="1"/>
  <c r="U100" i="5" s="1"/>
  <c r="V100" i="5" s="1"/>
  <c r="W100" i="5" s="1"/>
  <c r="X100" i="5" s="1"/>
  <c r="Y100" i="5" s="1"/>
  <c r="Z100" i="5" s="1"/>
  <c r="AA100" i="5" s="1"/>
  <c r="AB100" i="5" s="1"/>
  <c r="AC100" i="5" s="1"/>
  <c r="AD100" i="5" s="1"/>
  <c r="AE100" i="5" s="1"/>
  <c r="AF100" i="5" s="1"/>
  <c r="AG100" i="5" s="1"/>
  <c r="AH100" i="5" s="1"/>
  <c r="AI100" i="5" s="1"/>
  <c r="AJ100" i="5" s="1"/>
  <c r="AK100" i="5" s="1"/>
  <c r="AL100" i="5" s="1"/>
  <c r="AM100" i="5" s="1"/>
  <c r="AN100" i="5" s="1"/>
  <c r="AO100" i="5" s="1"/>
  <c r="AP100" i="5" s="1"/>
  <c r="AQ100" i="5" s="1"/>
  <c r="AR100" i="5" s="1"/>
  <c r="AS100" i="5" s="1"/>
  <c r="AT100" i="5" s="1"/>
  <c r="AU100" i="5" s="1"/>
  <c r="AV100" i="5" s="1"/>
  <c r="AW100" i="5" s="1"/>
  <c r="AX100" i="5" s="1"/>
  <c r="AY100" i="5" s="1"/>
  <c r="AZ100" i="5" s="1"/>
  <c r="BA100" i="5" s="1"/>
  <c r="BB100" i="5" s="1"/>
  <c r="BC100" i="5" s="1"/>
  <c r="BD100" i="5" s="1"/>
  <c r="BE100" i="5" s="1"/>
  <c r="BF100" i="5" s="1"/>
  <c r="BG100" i="5" s="1"/>
  <c r="BH100" i="5" s="1"/>
  <c r="BI100" i="5" s="1"/>
  <c r="BJ100" i="5" s="1"/>
  <c r="BK100" i="5" s="1"/>
  <c r="BL100" i="5" s="1"/>
  <c r="BM100" i="5" s="1"/>
  <c r="BN100" i="5" s="1"/>
  <c r="BO100" i="5" s="1"/>
  <c r="BP100" i="5" s="1"/>
  <c r="BQ100" i="5" s="1"/>
  <c r="BR100" i="5" s="1"/>
  <c r="BS100" i="5" s="1"/>
  <c r="BT100" i="5" s="1"/>
  <c r="BU100" i="5" s="1"/>
  <c r="BV100" i="5" s="1"/>
  <c r="BW100" i="5" s="1"/>
  <c r="BX100" i="5" s="1"/>
  <c r="BY100" i="5" s="1"/>
  <c r="BZ100" i="5" s="1"/>
  <c r="CA100" i="5" s="1"/>
  <c r="CB100" i="5" s="1"/>
  <c r="CC100" i="5" s="1"/>
  <c r="CD100" i="5" s="1"/>
  <c r="CE100" i="5" s="1"/>
  <c r="CF100" i="5" s="1"/>
  <c r="CG100" i="5" s="1"/>
  <c r="CH100" i="5" s="1"/>
  <c r="CI100" i="5" s="1"/>
  <c r="CJ100" i="5" s="1"/>
  <c r="CK100" i="5" s="1"/>
  <c r="M101" i="5"/>
  <c r="N101" i="5" s="1"/>
  <c r="O101" i="5" s="1"/>
  <c r="P101" i="5" s="1"/>
  <c r="Q101" i="5" s="1"/>
  <c r="R101" i="5" s="1"/>
  <c r="S101" i="5" s="1"/>
  <c r="T101" i="5" s="1"/>
  <c r="U101" i="5" s="1"/>
  <c r="V101" i="5" s="1"/>
  <c r="W101" i="5" s="1"/>
  <c r="X101" i="5" s="1"/>
  <c r="Y101" i="5" s="1"/>
  <c r="Z101" i="5" s="1"/>
  <c r="AA101" i="5" s="1"/>
  <c r="AB101" i="5" s="1"/>
  <c r="AC101" i="5" s="1"/>
  <c r="AD101" i="5" s="1"/>
  <c r="AE101" i="5" s="1"/>
  <c r="AF101" i="5" s="1"/>
  <c r="AG101" i="5" s="1"/>
  <c r="AH101" i="5" s="1"/>
  <c r="AI101" i="5" s="1"/>
  <c r="AJ101" i="5" s="1"/>
  <c r="AK101" i="5" s="1"/>
  <c r="AL101" i="5" s="1"/>
  <c r="AM101" i="5" s="1"/>
  <c r="AN101" i="5" s="1"/>
  <c r="AO101" i="5" s="1"/>
  <c r="AP101" i="5" s="1"/>
  <c r="AQ101" i="5" s="1"/>
  <c r="AR101" i="5" s="1"/>
  <c r="AS101" i="5" s="1"/>
  <c r="AT101" i="5" s="1"/>
  <c r="AU101" i="5" s="1"/>
  <c r="AV101" i="5" s="1"/>
  <c r="AW101" i="5" s="1"/>
  <c r="AX101" i="5" s="1"/>
  <c r="AY101" i="5" s="1"/>
  <c r="AZ101" i="5" s="1"/>
  <c r="BA101" i="5" s="1"/>
  <c r="BB101" i="5" s="1"/>
  <c r="BC101" i="5" s="1"/>
  <c r="BD101" i="5" s="1"/>
  <c r="BE101" i="5" s="1"/>
  <c r="BF101" i="5" s="1"/>
  <c r="BG101" i="5" s="1"/>
  <c r="BH101" i="5" s="1"/>
  <c r="BI101" i="5" s="1"/>
  <c r="BJ101" i="5" s="1"/>
  <c r="BK101" i="5" s="1"/>
  <c r="BL101" i="5" s="1"/>
  <c r="BM101" i="5" s="1"/>
  <c r="BN101" i="5" s="1"/>
  <c r="BO101" i="5" s="1"/>
  <c r="BP101" i="5" s="1"/>
  <c r="BQ101" i="5" s="1"/>
  <c r="BR101" i="5" s="1"/>
  <c r="BS101" i="5" s="1"/>
  <c r="BT101" i="5" s="1"/>
  <c r="BU101" i="5" s="1"/>
  <c r="BV101" i="5" s="1"/>
  <c r="BW101" i="5" s="1"/>
  <c r="BX101" i="5" s="1"/>
  <c r="BY101" i="5" s="1"/>
  <c r="BZ101" i="5" s="1"/>
  <c r="CA101" i="5" s="1"/>
  <c r="CB101" i="5" s="1"/>
  <c r="CC101" i="5" s="1"/>
  <c r="CD101" i="5" s="1"/>
  <c r="CE101" i="5" s="1"/>
  <c r="CF101" i="5" s="1"/>
  <c r="CG101" i="5" s="1"/>
  <c r="CH101" i="5" s="1"/>
  <c r="CI101" i="5" s="1"/>
  <c r="CJ101" i="5" s="1"/>
  <c r="CK101" i="5" s="1"/>
  <c r="M102" i="5"/>
  <c r="N102" i="5" s="1"/>
  <c r="O102" i="5" s="1"/>
  <c r="P102" i="5" s="1"/>
  <c r="Q102" i="5" s="1"/>
  <c r="R102" i="5" s="1"/>
  <c r="S102" i="5" s="1"/>
  <c r="T102" i="5" s="1"/>
  <c r="U102" i="5" s="1"/>
  <c r="V102" i="5" s="1"/>
  <c r="W102" i="5" s="1"/>
  <c r="X102" i="5" s="1"/>
  <c r="Y102" i="5" s="1"/>
  <c r="Z102" i="5" s="1"/>
  <c r="AA102" i="5" s="1"/>
  <c r="AB102" i="5" s="1"/>
  <c r="AC102" i="5" s="1"/>
  <c r="AD102" i="5" s="1"/>
  <c r="AE102" i="5" s="1"/>
  <c r="AF102" i="5" s="1"/>
  <c r="AG102" i="5" s="1"/>
  <c r="AH102" i="5" s="1"/>
  <c r="AI102" i="5" s="1"/>
  <c r="AJ102" i="5" s="1"/>
  <c r="AK102" i="5" s="1"/>
  <c r="AL102" i="5" s="1"/>
  <c r="AM102" i="5" s="1"/>
  <c r="AN102" i="5" s="1"/>
  <c r="AO102" i="5" s="1"/>
  <c r="AP102" i="5" s="1"/>
  <c r="AQ102" i="5" s="1"/>
  <c r="AR102" i="5" s="1"/>
  <c r="AS102" i="5" s="1"/>
  <c r="AT102" i="5" s="1"/>
  <c r="AU102" i="5" s="1"/>
  <c r="AV102" i="5" s="1"/>
  <c r="AW102" i="5" s="1"/>
  <c r="AX102" i="5" s="1"/>
  <c r="AY102" i="5" s="1"/>
  <c r="AZ102" i="5" s="1"/>
  <c r="BA102" i="5" s="1"/>
  <c r="BB102" i="5" s="1"/>
  <c r="BC102" i="5" s="1"/>
  <c r="BD102" i="5" s="1"/>
  <c r="BE102" i="5" s="1"/>
  <c r="BF102" i="5" s="1"/>
  <c r="BG102" i="5" s="1"/>
  <c r="BH102" i="5" s="1"/>
  <c r="BI102" i="5" s="1"/>
  <c r="BJ102" i="5" s="1"/>
  <c r="BK102" i="5" s="1"/>
  <c r="BL102" i="5" s="1"/>
  <c r="BM102" i="5" s="1"/>
  <c r="BN102" i="5" s="1"/>
  <c r="BO102" i="5" s="1"/>
  <c r="BP102" i="5" s="1"/>
  <c r="BQ102" i="5" s="1"/>
  <c r="BR102" i="5" s="1"/>
  <c r="BS102" i="5" s="1"/>
  <c r="BT102" i="5" s="1"/>
  <c r="BU102" i="5" s="1"/>
  <c r="BV102" i="5" s="1"/>
  <c r="BW102" i="5" s="1"/>
  <c r="BX102" i="5" s="1"/>
  <c r="BY102" i="5" s="1"/>
  <c r="BZ102" i="5" s="1"/>
  <c r="CA102" i="5" s="1"/>
  <c r="CB102" i="5" s="1"/>
  <c r="CC102" i="5" s="1"/>
  <c r="CD102" i="5" s="1"/>
  <c r="CE102" i="5" s="1"/>
  <c r="CF102" i="5" s="1"/>
  <c r="CG102" i="5" s="1"/>
  <c r="CH102" i="5" s="1"/>
  <c r="CI102" i="5" s="1"/>
  <c r="CJ102" i="5" s="1"/>
  <c r="CK102" i="5" s="1"/>
  <c r="M103" i="5"/>
  <c r="N103" i="5" s="1"/>
  <c r="O103" i="5" s="1"/>
  <c r="P103" i="5" s="1"/>
  <c r="Q103" i="5" s="1"/>
  <c r="R103" i="5" s="1"/>
  <c r="S103" i="5" s="1"/>
  <c r="T103" i="5" s="1"/>
  <c r="U103" i="5" s="1"/>
  <c r="V103" i="5" s="1"/>
  <c r="W103" i="5" s="1"/>
  <c r="X103" i="5" s="1"/>
  <c r="Y103" i="5" s="1"/>
  <c r="Z103" i="5" s="1"/>
  <c r="AA103" i="5" s="1"/>
  <c r="AB103" i="5" s="1"/>
  <c r="AC103" i="5" s="1"/>
  <c r="AD103" i="5" s="1"/>
  <c r="AE103" i="5" s="1"/>
  <c r="AF103" i="5" s="1"/>
  <c r="AG103" i="5" s="1"/>
  <c r="AH103" i="5" s="1"/>
  <c r="AI103" i="5" s="1"/>
  <c r="AJ103" i="5" s="1"/>
  <c r="AK103" i="5" s="1"/>
  <c r="AL103" i="5" s="1"/>
  <c r="AM103" i="5" s="1"/>
  <c r="AN103" i="5" s="1"/>
  <c r="AO103" i="5" s="1"/>
  <c r="AP103" i="5" s="1"/>
  <c r="AQ103" i="5" s="1"/>
  <c r="AR103" i="5" s="1"/>
  <c r="AS103" i="5" s="1"/>
  <c r="AT103" i="5" s="1"/>
  <c r="AU103" i="5" s="1"/>
  <c r="AV103" i="5" s="1"/>
  <c r="AW103" i="5" s="1"/>
  <c r="AX103" i="5" s="1"/>
  <c r="AY103" i="5" s="1"/>
  <c r="AZ103" i="5" s="1"/>
  <c r="BA103" i="5" s="1"/>
  <c r="BB103" i="5" s="1"/>
  <c r="BC103" i="5" s="1"/>
  <c r="BD103" i="5" s="1"/>
  <c r="BE103" i="5" s="1"/>
  <c r="BF103" i="5" s="1"/>
  <c r="BG103" i="5" s="1"/>
  <c r="BH103" i="5" s="1"/>
  <c r="BI103" i="5" s="1"/>
  <c r="BJ103" i="5" s="1"/>
  <c r="BK103" i="5" s="1"/>
  <c r="BL103" i="5" s="1"/>
  <c r="BM103" i="5" s="1"/>
  <c r="BN103" i="5" s="1"/>
  <c r="BO103" i="5" s="1"/>
  <c r="BP103" i="5" s="1"/>
  <c r="BQ103" i="5" s="1"/>
  <c r="BR103" i="5" s="1"/>
  <c r="BS103" i="5" s="1"/>
  <c r="BT103" i="5" s="1"/>
  <c r="BU103" i="5" s="1"/>
  <c r="BV103" i="5" s="1"/>
  <c r="BW103" i="5" s="1"/>
  <c r="BX103" i="5" s="1"/>
  <c r="BY103" i="5" s="1"/>
  <c r="BZ103" i="5" s="1"/>
  <c r="CA103" i="5" s="1"/>
  <c r="CB103" i="5" s="1"/>
  <c r="CC103" i="5" s="1"/>
  <c r="CD103" i="5" s="1"/>
  <c r="CE103" i="5" s="1"/>
  <c r="CF103" i="5" s="1"/>
  <c r="CG103" i="5" s="1"/>
  <c r="CH103" i="5" s="1"/>
  <c r="CI103" i="5" s="1"/>
  <c r="CJ103" i="5" s="1"/>
  <c r="CK103" i="5" s="1"/>
  <c r="M104" i="5"/>
  <c r="N104" i="5" s="1"/>
  <c r="O104" i="5" s="1"/>
  <c r="P104" i="5" s="1"/>
  <c r="Q104" i="5" s="1"/>
  <c r="R104" i="5" s="1"/>
  <c r="S104" i="5" s="1"/>
  <c r="T104" i="5" s="1"/>
  <c r="U104" i="5" s="1"/>
  <c r="V104" i="5" s="1"/>
  <c r="W104" i="5" s="1"/>
  <c r="X104" i="5" s="1"/>
  <c r="Y104" i="5" s="1"/>
  <c r="Z104" i="5" s="1"/>
  <c r="AA104" i="5" s="1"/>
  <c r="AB104" i="5" s="1"/>
  <c r="AC104" i="5" s="1"/>
  <c r="AD104" i="5" s="1"/>
  <c r="AE104" i="5" s="1"/>
  <c r="AF104" i="5" s="1"/>
  <c r="AG104" i="5" s="1"/>
  <c r="AH104" i="5" s="1"/>
  <c r="AI104" i="5" s="1"/>
  <c r="AJ104" i="5" s="1"/>
  <c r="AK104" i="5" s="1"/>
  <c r="AL104" i="5" s="1"/>
  <c r="AM104" i="5" s="1"/>
  <c r="AN104" i="5" s="1"/>
  <c r="AO104" i="5" s="1"/>
  <c r="AP104" i="5" s="1"/>
  <c r="AQ104" i="5" s="1"/>
  <c r="AR104" i="5" s="1"/>
  <c r="AS104" i="5" s="1"/>
  <c r="AT104" i="5" s="1"/>
  <c r="AU104" i="5" s="1"/>
  <c r="AV104" i="5" s="1"/>
  <c r="AW104" i="5" s="1"/>
  <c r="AX104" i="5" s="1"/>
  <c r="AY104" i="5" s="1"/>
  <c r="AZ104" i="5" s="1"/>
  <c r="BA104" i="5" s="1"/>
  <c r="BB104" i="5" s="1"/>
  <c r="BC104" i="5" s="1"/>
  <c r="BD104" i="5" s="1"/>
  <c r="BE104" i="5" s="1"/>
  <c r="BF104" i="5" s="1"/>
  <c r="BG104" i="5" s="1"/>
  <c r="BH104" i="5" s="1"/>
  <c r="BI104" i="5" s="1"/>
  <c r="BJ104" i="5" s="1"/>
  <c r="BK104" i="5" s="1"/>
  <c r="BL104" i="5" s="1"/>
  <c r="BM104" i="5" s="1"/>
  <c r="BN104" i="5" s="1"/>
  <c r="BO104" i="5" s="1"/>
  <c r="BP104" i="5" s="1"/>
  <c r="BQ104" i="5" s="1"/>
  <c r="BR104" i="5" s="1"/>
  <c r="BS104" i="5" s="1"/>
  <c r="BT104" i="5" s="1"/>
  <c r="BU104" i="5" s="1"/>
  <c r="BV104" i="5" s="1"/>
  <c r="BW104" i="5" s="1"/>
  <c r="BX104" i="5" s="1"/>
  <c r="BY104" i="5" s="1"/>
  <c r="BZ104" i="5" s="1"/>
  <c r="CA104" i="5" s="1"/>
  <c r="CB104" i="5" s="1"/>
  <c r="CC104" i="5" s="1"/>
  <c r="CD104" i="5" s="1"/>
  <c r="CE104" i="5" s="1"/>
  <c r="CF104" i="5" s="1"/>
  <c r="CG104" i="5" s="1"/>
  <c r="CH104" i="5" s="1"/>
  <c r="CI104" i="5" s="1"/>
  <c r="CJ104" i="5" s="1"/>
  <c r="CK104" i="5" s="1"/>
  <c r="M105" i="5"/>
  <c r="N105" i="5" s="1"/>
  <c r="O105" i="5" s="1"/>
  <c r="P105" i="5" s="1"/>
  <c r="Q105" i="5" s="1"/>
  <c r="R105" i="5" s="1"/>
  <c r="S105" i="5" s="1"/>
  <c r="T105" i="5" s="1"/>
  <c r="U105" i="5" s="1"/>
  <c r="V105" i="5" s="1"/>
  <c r="W105" i="5" s="1"/>
  <c r="X105" i="5" s="1"/>
  <c r="Y105" i="5" s="1"/>
  <c r="Z105" i="5" s="1"/>
  <c r="AA105" i="5" s="1"/>
  <c r="AB105" i="5" s="1"/>
  <c r="AC105" i="5" s="1"/>
  <c r="AD105" i="5" s="1"/>
  <c r="AE105" i="5" s="1"/>
  <c r="AF105" i="5" s="1"/>
  <c r="AG105" i="5" s="1"/>
  <c r="AH105" i="5" s="1"/>
  <c r="AI105" i="5" s="1"/>
  <c r="AJ105" i="5" s="1"/>
  <c r="AK105" i="5" s="1"/>
  <c r="AL105" i="5" s="1"/>
  <c r="AM105" i="5" s="1"/>
  <c r="AN105" i="5" s="1"/>
  <c r="AO105" i="5" s="1"/>
  <c r="AP105" i="5" s="1"/>
  <c r="AQ105" i="5" s="1"/>
  <c r="AR105" i="5" s="1"/>
  <c r="AS105" i="5" s="1"/>
  <c r="AT105" i="5" s="1"/>
  <c r="AU105" i="5" s="1"/>
  <c r="AV105" i="5" s="1"/>
  <c r="AW105" i="5" s="1"/>
  <c r="AX105" i="5" s="1"/>
  <c r="AY105" i="5" s="1"/>
  <c r="AZ105" i="5" s="1"/>
  <c r="BA105" i="5" s="1"/>
  <c r="BB105" i="5" s="1"/>
  <c r="BC105" i="5" s="1"/>
  <c r="BD105" i="5" s="1"/>
  <c r="BE105" i="5" s="1"/>
  <c r="BF105" i="5" s="1"/>
  <c r="BG105" i="5" s="1"/>
  <c r="BH105" i="5" s="1"/>
  <c r="BI105" i="5" s="1"/>
  <c r="BJ105" i="5" s="1"/>
  <c r="BK105" i="5" s="1"/>
  <c r="BL105" i="5" s="1"/>
  <c r="BM105" i="5" s="1"/>
  <c r="BN105" i="5" s="1"/>
  <c r="BO105" i="5" s="1"/>
  <c r="BP105" i="5" s="1"/>
  <c r="BQ105" i="5" s="1"/>
  <c r="BR105" i="5" s="1"/>
  <c r="BS105" i="5" s="1"/>
  <c r="BT105" i="5" s="1"/>
  <c r="BU105" i="5" s="1"/>
  <c r="BV105" i="5" s="1"/>
  <c r="BW105" i="5" s="1"/>
  <c r="BX105" i="5" s="1"/>
  <c r="BY105" i="5" s="1"/>
  <c r="BZ105" i="5" s="1"/>
  <c r="CA105" i="5" s="1"/>
  <c r="CB105" i="5" s="1"/>
  <c r="CC105" i="5" s="1"/>
  <c r="CD105" i="5" s="1"/>
  <c r="CE105" i="5" s="1"/>
  <c r="CF105" i="5" s="1"/>
  <c r="CG105" i="5" s="1"/>
  <c r="CH105" i="5" s="1"/>
  <c r="CI105" i="5" s="1"/>
  <c r="CJ105" i="5" s="1"/>
  <c r="CK105" i="5" s="1"/>
  <c r="M106" i="5"/>
  <c r="N106" i="5" s="1"/>
  <c r="O106" i="5" s="1"/>
  <c r="P106" i="5" s="1"/>
  <c r="Q106" i="5" s="1"/>
  <c r="R106" i="5" s="1"/>
  <c r="S106" i="5" s="1"/>
  <c r="T106" i="5" s="1"/>
  <c r="U106" i="5" s="1"/>
  <c r="V106" i="5" s="1"/>
  <c r="W106" i="5" s="1"/>
  <c r="X106" i="5" s="1"/>
  <c r="Y106" i="5" s="1"/>
  <c r="Z106" i="5" s="1"/>
  <c r="AA106" i="5" s="1"/>
  <c r="AB106" i="5" s="1"/>
  <c r="AC106" i="5" s="1"/>
  <c r="AD106" i="5" s="1"/>
  <c r="AE106" i="5" s="1"/>
  <c r="AF106" i="5" s="1"/>
  <c r="AG106" i="5" s="1"/>
  <c r="AH106" i="5" s="1"/>
  <c r="AI106" i="5" s="1"/>
  <c r="AJ106" i="5" s="1"/>
  <c r="AK106" i="5" s="1"/>
  <c r="AL106" i="5" s="1"/>
  <c r="AM106" i="5" s="1"/>
  <c r="AN106" i="5" s="1"/>
  <c r="AO106" i="5" s="1"/>
  <c r="AP106" i="5" s="1"/>
  <c r="AQ106" i="5" s="1"/>
  <c r="AR106" i="5" s="1"/>
  <c r="AS106" i="5" s="1"/>
  <c r="AT106" i="5" s="1"/>
  <c r="AU106" i="5" s="1"/>
  <c r="AV106" i="5" s="1"/>
  <c r="AW106" i="5" s="1"/>
  <c r="AX106" i="5" s="1"/>
  <c r="AY106" i="5" s="1"/>
  <c r="AZ106" i="5" s="1"/>
  <c r="BA106" i="5" s="1"/>
  <c r="BB106" i="5" s="1"/>
  <c r="BC106" i="5" s="1"/>
  <c r="BD106" i="5" s="1"/>
  <c r="BE106" i="5" s="1"/>
  <c r="BF106" i="5" s="1"/>
  <c r="BG106" i="5" s="1"/>
  <c r="BH106" i="5" s="1"/>
  <c r="BI106" i="5" s="1"/>
  <c r="BJ106" i="5" s="1"/>
  <c r="BK106" i="5" s="1"/>
  <c r="BL106" i="5" s="1"/>
  <c r="BM106" i="5" s="1"/>
  <c r="BN106" i="5" s="1"/>
  <c r="BO106" i="5" s="1"/>
  <c r="BP106" i="5" s="1"/>
  <c r="BQ106" i="5" s="1"/>
  <c r="BR106" i="5" s="1"/>
  <c r="BS106" i="5" s="1"/>
  <c r="BT106" i="5" s="1"/>
  <c r="BU106" i="5" s="1"/>
  <c r="BV106" i="5" s="1"/>
  <c r="BW106" i="5" s="1"/>
  <c r="BX106" i="5" s="1"/>
  <c r="BY106" i="5" s="1"/>
  <c r="BZ106" i="5" s="1"/>
  <c r="CA106" i="5" s="1"/>
  <c r="CB106" i="5" s="1"/>
  <c r="CC106" i="5" s="1"/>
  <c r="CD106" i="5" s="1"/>
  <c r="CE106" i="5" s="1"/>
  <c r="CF106" i="5" s="1"/>
  <c r="CG106" i="5" s="1"/>
  <c r="CH106" i="5" s="1"/>
  <c r="CI106" i="5" s="1"/>
  <c r="CJ106" i="5" s="1"/>
  <c r="CK106" i="5" s="1"/>
  <c r="M107" i="5"/>
  <c r="N107" i="5" s="1"/>
  <c r="O107" i="5" s="1"/>
  <c r="P107" i="5" s="1"/>
  <c r="Q107" i="5" s="1"/>
  <c r="R107" i="5" s="1"/>
  <c r="S107" i="5" s="1"/>
  <c r="T107" i="5" s="1"/>
  <c r="U107" i="5" s="1"/>
  <c r="V107" i="5" s="1"/>
  <c r="W107" i="5" s="1"/>
  <c r="X107" i="5" s="1"/>
  <c r="Y107" i="5" s="1"/>
  <c r="Z107" i="5" s="1"/>
  <c r="AA107" i="5" s="1"/>
  <c r="AB107" i="5" s="1"/>
  <c r="AC107" i="5" s="1"/>
  <c r="AD107" i="5" s="1"/>
  <c r="AE107" i="5" s="1"/>
  <c r="AF107" i="5" s="1"/>
  <c r="AG107" i="5" s="1"/>
  <c r="AH107" i="5" s="1"/>
  <c r="AI107" i="5" s="1"/>
  <c r="AJ107" i="5" s="1"/>
  <c r="AK107" i="5" s="1"/>
  <c r="AL107" i="5" s="1"/>
  <c r="AM107" i="5" s="1"/>
  <c r="AN107" i="5" s="1"/>
  <c r="AO107" i="5" s="1"/>
  <c r="AP107" i="5" s="1"/>
  <c r="AQ107" i="5" s="1"/>
  <c r="AR107" i="5" s="1"/>
  <c r="AS107" i="5" s="1"/>
  <c r="AT107" i="5" s="1"/>
  <c r="AU107" i="5" s="1"/>
  <c r="AV107" i="5" s="1"/>
  <c r="AW107" i="5" s="1"/>
  <c r="AX107" i="5" s="1"/>
  <c r="AY107" i="5" s="1"/>
  <c r="AZ107" i="5" s="1"/>
  <c r="BA107" i="5" s="1"/>
  <c r="BB107" i="5" s="1"/>
  <c r="BC107" i="5" s="1"/>
  <c r="BD107" i="5" s="1"/>
  <c r="BE107" i="5" s="1"/>
  <c r="BF107" i="5" s="1"/>
  <c r="BG107" i="5" s="1"/>
  <c r="BH107" i="5" s="1"/>
  <c r="BI107" i="5" s="1"/>
  <c r="BJ107" i="5" s="1"/>
  <c r="BK107" i="5" s="1"/>
  <c r="BL107" i="5" s="1"/>
  <c r="BM107" i="5" s="1"/>
  <c r="BN107" i="5" s="1"/>
  <c r="BO107" i="5" s="1"/>
  <c r="BP107" i="5" s="1"/>
  <c r="BQ107" i="5" s="1"/>
  <c r="BR107" i="5" s="1"/>
  <c r="BS107" i="5" s="1"/>
  <c r="BT107" i="5" s="1"/>
  <c r="BU107" i="5" s="1"/>
  <c r="BV107" i="5" s="1"/>
  <c r="BW107" i="5" s="1"/>
  <c r="BX107" i="5" s="1"/>
  <c r="BY107" i="5" s="1"/>
  <c r="BZ107" i="5" s="1"/>
  <c r="CA107" i="5" s="1"/>
  <c r="CB107" i="5" s="1"/>
  <c r="CC107" i="5" s="1"/>
  <c r="CD107" i="5" s="1"/>
  <c r="CE107" i="5" s="1"/>
  <c r="CF107" i="5" s="1"/>
  <c r="CG107" i="5" s="1"/>
  <c r="CH107" i="5" s="1"/>
  <c r="CI107" i="5" s="1"/>
  <c r="CJ107" i="5" s="1"/>
  <c r="CK107" i="5" s="1"/>
  <c r="M108" i="5"/>
  <c r="N108" i="5" s="1"/>
  <c r="O108" i="5" s="1"/>
  <c r="P108" i="5" s="1"/>
  <c r="Q108" i="5" s="1"/>
  <c r="R108" i="5" s="1"/>
  <c r="S108" i="5" s="1"/>
  <c r="T108" i="5" s="1"/>
  <c r="U108" i="5" s="1"/>
  <c r="V108" i="5" s="1"/>
  <c r="W108" i="5" s="1"/>
  <c r="X108" i="5" s="1"/>
  <c r="Y108" i="5" s="1"/>
  <c r="Z108" i="5" s="1"/>
  <c r="AA108" i="5" s="1"/>
  <c r="AB108" i="5" s="1"/>
  <c r="AC108" i="5" s="1"/>
  <c r="AD108" i="5" s="1"/>
  <c r="AE108" i="5" s="1"/>
  <c r="AF108" i="5" s="1"/>
  <c r="AG108" i="5" s="1"/>
  <c r="AH108" i="5" s="1"/>
  <c r="AI108" i="5" s="1"/>
  <c r="AJ108" i="5" s="1"/>
  <c r="AK108" i="5" s="1"/>
  <c r="AL108" i="5" s="1"/>
  <c r="AM108" i="5" s="1"/>
  <c r="AN108" i="5" s="1"/>
  <c r="AO108" i="5" s="1"/>
  <c r="AP108" i="5" s="1"/>
  <c r="AQ108" i="5" s="1"/>
  <c r="AR108" i="5" s="1"/>
  <c r="AS108" i="5" s="1"/>
  <c r="AT108" i="5" s="1"/>
  <c r="AU108" i="5" s="1"/>
  <c r="AV108" i="5" s="1"/>
  <c r="AW108" i="5" s="1"/>
  <c r="AX108" i="5" s="1"/>
  <c r="AY108" i="5" s="1"/>
  <c r="AZ108" i="5" s="1"/>
  <c r="BA108" i="5" s="1"/>
  <c r="BB108" i="5" s="1"/>
  <c r="BC108" i="5" s="1"/>
  <c r="BD108" i="5" s="1"/>
  <c r="BE108" i="5" s="1"/>
  <c r="BF108" i="5" s="1"/>
  <c r="BG108" i="5" s="1"/>
  <c r="BH108" i="5" s="1"/>
  <c r="BI108" i="5" s="1"/>
  <c r="BJ108" i="5" s="1"/>
  <c r="BK108" i="5" s="1"/>
  <c r="BL108" i="5" s="1"/>
  <c r="BM108" i="5" s="1"/>
  <c r="BN108" i="5" s="1"/>
  <c r="BO108" i="5" s="1"/>
  <c r="BP108" i="5" s="1"/>
  <c r="BQ108" i="5" s="1"/>
  <c r="BR108" i="5" s="1"/>
  <c r="BS108" i="5" s="1"/>
  <c r="BT108" i="5" s="1"/>
  <c r="BU108" i="5" s="1"/>
  <c r="BV108" i="5" s="1"/>
  <c r="BW108" i="5" s="1"/>
  <c r="BX108" i="5" s="1"/>
  <c r="BY108" i="5" s="1"/>
  <c r="BZ108" i="5" s="1"/>
  <c r="CA108" i="5" s="1"/>
  <c r="CB108" i="5" s="1"/>
  <c r="CC108" i="5" s="1"/>
  <c r="CD108" i="5" s="1"/>
  <c r="CE108" i="5" s="1"/>
  <c r="CF108" i="5" s="1"/>
  <c r="CG108" i="5" s="1"/>
  <c r="CH108" i="5" s="1"/>
  <c r="CI108" i="5" s="1"/>
  <c r="CJ108" i="5" s="1"/>
  <c r="CK108" i="5" s="1"/>
  <c r="M109" i="5"/>
  <c r="N109" i="5" s="1"/>
  <c r="O109" i="5" s="1"/>
  <c r="P109" i="5" s="1"/>
  <c r="Q109" i="5" s="1"/>
  <c r="R109" i="5" s="1"/>
  <c r="S109" i="5" s="1"/>
  <c r="T109" i="5" s="1"/>
  <c r="U109" i="5" s="1"/>
  <c r="V109" i="5" s="1"/>
  <c r="W109" i="5" s="1"/>
  <c r="X109" i="5" s="1"/>
  <c r="Y109" i="5" s="1"/>
  <c r="Z109" i="5" s="1"/>
  <c r="AA109" i="5" s="1"/>
  <c r="AB109" i="5" s="1"/>
  <c r="AC109" i="5" s="1"/>
  <c r="AD109" i="5" s="1"/>
  <c r="AE109" i="5" s="1"/>
  <c r="AF109" i="5" s="1"/>
  <c r="AG109" i="5" s="1"/>
  <c r="AH109" i="5" s="1"/>
  <c r="AI109" i="5" s="1"/>
  <c r="AJ109" i="5" s="1"/>
  <c r="AK109" i="5" s="1"/>
  <c r="AL109" i="5" s="1"/>
  <c r="AM109" i="5" s="1"/>
  <c r="AN109" i="5" s="1"/>
  <c r="AO109" i="5" s="1"/>
  <c r="AP109" i="5" s="1"/>
  <c r="AQ109" i="5" s="1"/>
  <c r="AR109" i="5" s="1"/>
  <c r="AS109" i="5" s="1"/>
  <c r="AT109" i="5" s="1"/>
  <c r="AU109" i="5" s="1"/>
  <c r="AV109" i="5" s="1"/>
  <c r="AW109" i="5" s="1"/>
  <c r="AX109" i="5" s="1"/>
  <c r="AY109" i="5" s="1"/>
  <c r="AZ109" i="5" s="1"/>
  <c r="BA109" i="5" s="1"/>
  <c r="BB109" i="5" s="1"/>
  <c r="BC109" i="5" s="1"/>
  <c r="BD109" i="5" s="1"/>
  <c r="BE109" i="5" s="1"/>
  <c r="BF109" i="5" s="1"/>
  <c r="BG109" i="5" s="1"/>
  <c r="BH109" i="5" s="1"/>
  <c r="BI109" i="5" s="1"/>
  <c r="BJ109" i="5" s="1"/>
  <c r="BK109" i="5" s="1"/>
  <c r="BL109" i="5" s="1"/>
  <c r="BM109" i="5" s="1"/>
  <c r="BN109" i="5" s="1"/>
  <c r="BO109" i="5" s="1"/>
  <c r="BP109" i="5" s="1"/>
  <c r="BQ109" i="5" s="1"/>
  <c r="BR109" i="5" s="1"/>
  <c r="BS109" i="5" s="1"/>
  <c r="BT109" i="5" s="1"/>
  <c r="BU109" i="5" s="1"/>
  <c r="BV109" i="5" s="1"/>
  <c r="BW109" i="5" s="1"/>
  <c r="BX109" i="5" s="1"/>
  <c r="BY109" i="5" s="1"/>
  <c r="BZ109" i="5" s="1"/>
  <c r="CA109" i="5" s="1"/>
  <c r="CB109" i="5" s="1"/>
  <c r="CC109" i="5" s="1"/>
  <c r="CD109" i="5" s="1"/>
  <c r="CE109" i="5" s="1"/>
  <c r="CF109" i="5" s="1"/>
  <c r="CG109" i="5" s="1"/>
  <c r="CH109" i="5" s="1"/>
  <c r="CI109" i="5" s="1"/>
  <c r="CJ109" i="5" s="1"/>
  <c r="CK109" i="5" s="1"/>
  <c r="M110" i="5"/>
  <c r="N110" i="5" s="1"/>
  <c r="O110" i="5" s="1"/>
  <c r="P110" i="5" s="1"/>
  <c r="Q110" i="5" s="1"/>
  <c r="R110" i="5" s="1"/>
  <c r="S110" i="5" s="1"/>
  <c r="T110" i="5" s="1"/>
  <c r="U110" i="5" s="1"/>
  <c r="V110" i="5" s="1"/>
  <c r="W110" i="5" s="1"/>
  <c r="X110" i="5" s="1"/>
  <c r="Y110" i="5" s="1"/>
  <c r="Z110" i="5" s="1"/>
  <c r="AA110" i="5" s="1"/>
  <c r="AB110" i="5" s="1"/>
  <c r="AC110" i="5" s="1"/>
  <c r="AD110" i="5" s="1"/>
  <c r="AE110" i="5" s="1"/>
  <c r="AF110" i="5" s="1"/>
  <c r="AG110" i="5" s="1"/>
  <c r="AH110" i="5" s="1"/>
  <c r="AI110" i="5" s="1"/>
  <c r="AJ110" i="5" s="1"/>
  <c r="AK110" i="5" s="1"/>
  <c r="AL110" i="5" s="1"/>
  <c r="AM110" i="5" s="1"/>
  <c r="AN110" i="5" s="1"/>
  <c r="AO110" i="5" s="1"/>
  <c r="AP110" i="5" s="1"/>
  <c r="AQ110" i="5" s="1"/>
  <c r="AR110" i="5" s="1"/>
  <c r="AS110" i="5" s="1"/>
  <c r="AT110" i="5" s="1"/>
  <c r="AU110" i="5" s="1"/>
  <c r="AV110" i="5" s="1"/>
  <c r="AW110" i="5" s="1"/>
  <c r="AX110" i="5" s="1"/>
  <c r="AY110" i="5" s="1"/>
  <c r="AZ110" i="5" s="1"/>
  <c r="BA110" i="5" s="1"/>
  <c r="BB110" i="5" s="1"/>
  <c r="BC110" i="5" s="1"/>
  <c r="BD110" i="5" s="1"/>
  <c r="BE110" i="5" s="1"/>
  <c r="BF110" i="5" s="1"/>
  <c r="BG110" i="5" s="1"/>
  <c r="BH110" i="5" s="1"/>
  <c r="BI110" i="5" s="1"/>
  <c r="BJ110" i="5" s="1"/>
  <c r="BK110" i="5" s="1"/>
  <c r="BL110" i="5" s="1"/>
  <c r="BM110" i="5" s="1"/>
  <c r="BN110" i="5" s="1"/>
  <c r="BO110" i="5" s="1"/>
  <c r="BP110" i="5" s="1"/>
  <c r="BQ110" i="5" s="1"/>
  <c r="BR110" i="5" s="1"/>
  <c r="BS110" i="5" s="1"/>
  <c r="BT110" i="5" s="1"/>
  <c r="BU110" i="5" s="1"/>
  <c r="BV110" i="5" s="1"/>
  <c r="BW110" i="5" s="1"/>
  <c r="BX110" i="5" s="1"/>
  <c r="BY110" i="5" s="1"/>
  <c r="BZ110" i="5" s="1"/>
  <c r="CA110" i="5" s="1"/>
  <c r="CB110" i="5" s="1"/>
  <c r="CC110" i="5" s="1"/>
  <c r="CD110" i="5" s="1"/>
  <c r="CE110" i="5" s="1"/>
  <c r="CF110" i="5" s="1"/>
  <c r="CG110" i="5" s="1"/>
  <c r="CH110" i="5" s="1"/>
  <c r="CI110" i="5" s="1"/>
  <c r="CJ110" i="5" s="1"/>
  <c r="CK110" i="5" s="1"/>
  <c r="M111" i="5"/>
  <c r="N111" i="5" s="1"/>
  <c r="O111" i="5" s="1"/>
  <c r="P111" i="5" s="1"/>
  <c r="Q111" i="5" s="1"/>
  <c r="R111" i="5" s="1"/>
  <c r="S111" i="5" s="1"/>
  <c r="T111" i="5" s="1"/>
  <c r="U111" i="5" s="1"/>
  <c r="V111" i="5" s="1"/>
  <c r="W111" i="5" s="1"/>
  <c r="X111" i="5" s="1"/>
  <c r="Y111" i="5" s="1"/>
  <c r="Z111" i="5" s="1"/>
  <c r="AA111" i="5" s="1"/>
  <c r="AB111" i="5" s="1"/>
  <c r="AC111" i="5" s="1"/>
  <c r="AD111" i="5" s="1"/>
  <c r="AE111" i="5" s="1"/>
  <c r="AF111" i="5" s="1"/>
  <c r="AG111" i="5" s="1"/>
  <c r="AH111" i="5" s="1"/>
  <c r="AI111" i="5" s="1"/>
  <c r="AJ111" i="5" s="1"/>
  <c r="AK111" i="5" s="1"/>
  <c r="AL111" i="5" s="1"/>
  <c r="AM111" i="5" s="1"/>
  <c r="AN111" i="5" s="1"/>
  <c r="AO111" i="5" s="1"/>
  <c r="AP111" i="5" s="1"/>
  <c r="AQ111" i="5" s="1"/>
  <c r="AR111" i="5" s="1"/>
  <c r="AS111" i="5" s="1"/>
  <c r="AT111" i="5" s="1"/>
  <c r="AU111" i="5" s="1"/>
  <c r="AV111" i="5" s="1"/>
  <c r="AW111" i="5" s="1"/>
  <c r="AX111" i="5" s="1"/>
  <c r="AY111" i="5" s="1"/>
  <c r="AZ111" i="5" s="1"/>
  <c r="BA111" i="5" s="1"/>
  <c r="BB111" i="5" s="1"/>
  <c r="BC111" i="5" s="1"/>
  <c r="BD111" i="5" s="1"/>
  <c r="BE111" i="5" s="1"/>
  <c r="BF111" i="5" s="1"/>
  <c r="BG111" i="5" s="1"/>
  <c r="BH111" i="5" s="1"/>
  <c r="BI111" i="5" s="1"/>
  <c r="BJ111" i="5" s="1"/>
  <c r="BK111" i="5" s="1"/>
  <c r="BL111" i="5" s="1"/>
  <c r="BM111" i="5" s="1"/>
  <c r="BN111" i="5" s="1"/>
  <c r="BO111" i="5" s="1"/>
  <c r="BP111" i="5" s="1"/>
  <c r="BQ111" i="5" s="1"/>
  <c r="BR111" i="5" s="1"/>
  <c r="BS111" i="5" s="1"/>
  <c r="BT111" i="5" s="1"/>
  <c r="BU111" i="5" s="1"/>
  <c r="BV111" i="5" s="1"/>
  <c r="BW111" i="5" s="1"/>
  <c r="BX111" i="5" s="1"/>
  <c r="BY111" i="5" s="1"/>
  <c r="BZ111" i="5" s="1"/>
  <c r="CA111" i="5" s="1"/>
  <c r="CB111" i="5" s="1"/>
  <c r="CC111" i="5" s="1"/>
  <c r="CD111" i="5" s="1"/>
  <c r="CE111" i="5" s="1"/>
  <c r="CF111" i="5" s="1"/>
  <c r="CG111" i="5" s="1"/>
  <c r="CH111" i="5" s="1"/>
  <c r="CI111" i="5" s="1"/>
  <c r="CJ111" i="5" s="1"/>
  <c r="CK111" i="5" s="1"/>
  <c r="M112" i="5"/>
  <c r="N112" i="5" s="1"/>
  <c r="O112" i="5" s="1"/>
  <c r="P112" i="5" s="1"/>
  <c r="Q112" i="5" s="1"/>
  <c r="R112" i="5" s="1"/>
  <c r="S112" i="5" s="1"/>
  <c r="T112" i="5" s="1"/>
  <c r="U112" i="5" s="1"/>
  <c r="V112" i="5" s="1"/>
  <c r="W112" i="5" s="1"/>
  <c r="X112" i="5" s="1"/>
  <c r="Y112" i="5" s="1"/>
  <c r="Z112" i="5" s="1"/>
  <c r="AA112" i="5" s="1"/>
  <c r="AB112" i="5" s="1"/>
  <c r="AC112" i="5" s="1"/>
  <c r="AD112" i="5" s="1"/>
  <c r="AE112" i="5" s="1"/>
  <c r="AF112" i="5" s="1"/>
  <c r="AG112" i="5" s="1"/>
  <c r="AH112" i="5" s="1"/>
  <c r="AI112" i="5" s="1"/>
  <c r="AJ112" i="5" s="1"/>
  <c r="AK112" i="5" s="1"/>
  <c r="AL112" i="5" s="1"/>
  <c r="AM112" i="5" s="1"/>
  <c r="AN112" i="5" s="1"/>
  <c r="AO112" i="5" s="1"/>
  <c r="AP112" i="5" s="1"/>
  <c r="AQ112" i="5" s="1"/>
  <c r="AR112" i="5" s="1"/>
  <c r="AS112" i="5" s="1"/>
  <c r="AT112" i="5" s="1"/>
  <c r="AU112" i="5" s="1"/>
  <c r="AV112" i="5" s="1"/>
  <c r="AW112" i="5" s="1"/>
  <c r="AX112" i="5" s="1"/>
  <c r="AY112" i="5" s="1"/>
  <c r="AZ112" i="5" s="1"/>
  <c r="BA112" i="5" s="1"/>
  <c r="BB112" i="5" s="1"/>
  <c r="BC112" i="5" s="1"/>
  <c r="BD112" i="5" s="1"/>
  <c r="BE112" i="5" s="1"/>
  <c r="BF112" i="5" s="1"/>
  <c r="BG112" i="5" s="1"/>
  <c r="BH112" i="5" s="1"/>
  <c r="BI112" i="5" s="1"/>
  <c r="BJ112" i="5" s="1"/>
  <c r="BK112" i="5" s="1"/>
  <c r="BL112" i="5" s="1"/>
  <c r="BM112" i="5" s="1"/>
  <c r="BN112" i="5" s="1"/>
  <c r="BO112" i="5" s="1"/>
  <c r="BP112" i="5" s="1"/>
  <c r="BQ112" i="5" s="1"/>
  <c r="BR112" i="5" s="1"/>
  <c r="BS112" i="5" s="1"/>
  <c r="BT112" i="5" s="1"/>
  <c r="BU112" i="5" s="1"/>
  <c r="BV112" i="5" s="1"/>
  <c r="BW112" i="5" s="1"/>
  <c r="BX112" i="5" s="1"/>
  <c r="BY112" i="5" s="1"/>
  <c r="BZ112" i="5" s="1"/>
  <c r="CA112" i="5" s="1"/>
  <c r="CB112" i="5" s="1"/>
  <c r="CC112" i="5" s="1"/>
  <c r="CD112" i="5" s="1"/>
  <c r="CE112" i="5" s="1"/>
  <c r="CF112" i="5" s="1"/>
  <c r="CG112" i="5" s="1"/>
  <c r="CH112" i="5" s="1"/>
  <c r="CI112" i="5" s="1"/>
  <c r="CJ112" i="5" s="1"/>
  <c r="CK112" i="5" s="1"/>
  <c r="M113" i="5"/>
  <c r="N113" i="5" s="1"/>
  <c r="O113" i="5" s="1"/>
  <c r="P113" i="5" s="1"/>
  <c r="Q113" i="5" s="1"/>
  <c r="R113" i="5" s="1"/>
  <c r="S113" i="5" s="1"/>
  <c r="T113" i="5" s="1"/>
  <c r="U113" i="5" s="1"/>
  <c r="V113" i="5" s="1"/>
  <c r="W113" i="5" s="1"/>
  <c r="X113" i="5" s="1"/>
  <c r="Y113" i="5" s="1"/>
  <c r="Z113" i="5" s="1"/>
  <c r="AA113" i="5" s="1"/>
  <c r="AB113" i="5" s="1"/>
  <c r="AC113" i="5" s="1"/>
  <c r="AD113" i="5" s="1"/>
  <c r="AE113" i="5" s="1"/>
  <c r="AF113" i="5" s="1"/>
  <c r="AG113" i="5" s="1"/>
  <c r="AH113" i="5" s="1"/>
  <c r="AI113" i="5" s="1"/>
  <c r="AJ113" i="5" s="1"/>
  <c r="AK113" i="5" s="1"/>
  <c r="AL113" i="5" s="1"/>
  <c r="AM113" i="5" s="1"/>
  <c r="AN113" i="5" s="1"/>
  <c r="AO113" i="5" s="1"/>
  <c r="AP113" i="5" s="1"/>
  <c r="AQ113" i="5" s="1"/>
  <c r="AR113" i="5" s="1"/>
  <c r="AS113" i="5" s="1"/>
  <c r="AT113" i="5" s="1"/>
  <c r="AU113" i="5" s="1"/>
  <c r="AV113" i="5" s="1"/>
  <c r="AW113" i="5" s="1"/>
  <c r="AX113" i="5" s="1"/>
  <c r="AY113" i="5" s="1"/>
  <c r="AZ113" i="5" s="1"/>
  <c r="BA113" i="5" s="1"/>
  <c r="BB113" i="5" s="1"/>
  <c r="BC113" i="5" s="1"/>
  <c r="BD113" i="5" s="1"/>
  <c r="BE113" i="5" s="1"/>
  <c r="BF113" i="5" s="1"/>
  <c r="BG113" i="5" s="1"/>
  <c r="BH113" i="5" s="1"/>
  <c r="BI113" i="5" s="1"/>
  <c r="BJ113" i="5" s="1"/>
  <c r="BK113" i="5" s="1"/>
  <c r="BL113" i="5" s="1"/>
  <c r="BM113" i="5" s="1"/>
  <c r="BN113" i="5" s="1"/>
  <c r="BO113" i="5" s="1"/>
  <c r="BP113" i="5" s="1"/>
  <c r="BQ113" i="5" s="1"/>
  <c r="BR113" i="5" s="1"/>
  <c r="BS113" i="5" s="1"/>
  <c r="BT113" i="5" s="1"/>
  <c r="BU113" i="5" s="1"/>
  <c r="BV113" i="5" s="1"/>
  <c r="BW113" i="5" s="1"/>
  <c r="BX113" i="5" s="1"/>
  <c r="BY113" i="5" s="1"/>
  <c r="BZ113" i="5" s="1"/>
  <c r="CA113" i="5" s="1"/>
  <c r="CB113" i="5" s="1"/>
  <c r="CC113" i="5" s="1"/>
  <c r="CD113" i="5" s="1"/>
  <c r="CE113" i="5" s="1"/>
  <c r="CF113" i="5" s="1"/>
  <c r="CG113" i="5" s="1"/>
  <c r="CH113" i="5" s="1"/>
  <c r="CI113" i="5" s="1"/>
  <c r="CJ113" i="5" s="1"/>
  <c r="CK113" i="5" s="1"/>
  <c r="M10" i="5"/>
  <c r="N10" i="5" s="1"/>
  <c r="O10" i="5" s="1"/>
  <c r="P10" i="5" s="1"/>
  <c r="Q10" i="5" s="1"/>
  <c r="R10" i="5" s="1"/>
  <c r="S10" i="5" s="1"/>
  <c r="T10" i="5" s="1"/>
  <c r="U10" i="5" s="1"/>
  <c r="V10" i="5" s="1"/>
  <c r="W10" i="5" s="1"/>
  <c r="X10" i="5" s="1"/>
  <c r="Y10" i="5" s="1"/>
  <c r="Z10" i="5" s="1"/>
  <c r="AA10" i="5" s="1"/>
  <c r="AB10" i="5" s="1"/>
  <c r="AC10" i="5" s="1"/>
  <c r="AD10" i="5" s="1"/>
  <c r="AE10" i="5" s="1"/>
  <c r="AF10" i="5" s="1"/>
  <c r="AG10" i="5" s="1"/>
  <c r="AH10" i="5" s="1"/>
  <c r="AI10" i="5" s="1"/>
  <c r="AJ10" i="5" s="1"/>
  <c r="AK10" i="5" s="1"/>
  <c r="AL10" i="5" s="1"/>
  <c r="AM10" i="5" s="1"/>
  <c r="AN10" i="5" s="1"/>
  <c r="AO10" i="5" s="1"/>
  <c r="AP10" i="5" s="1"/>
  <c r="AQ10" i="5" s="1"/>
  <c r="AR10" i="5" s="1"/>
  <c r="AS10" i="5" s="1"/>
  <c r="AT10" i="5" s="1"/>
  <c r="AU10" i="5" s="1"/>
  <c r="AV10" i="5" s="1"/>
  <c r="AW10" i="5" s="1"/>
  <c r="AX10" i="5" s="1"/>
  <c r="AY10" i="5" s="1"/>
  <c r="AZ10" i="5" s="1"/>
  <c r="BA10" i="5" s="1"/>
  <c r="BB10" i="5" s="1"/>
  <c r="BC10" i="5" s="1"/>
  <c r="BD10" i="5" s="1"/>
  <c r="BE10" i="5" s="1"/>
  <c r="BF10" i="5" s="1"/>
  <c r="BG10" i="5" s="1"/>
  <c r="BH10" i="5" s="1"/>
  <c r="BI10" i="5" s="1"/>
  <c r="BJ10" i="5" s="1"/>
  <c r="BK10" i="5" s="1"/>
  <c r="BL10" i="5" s="1"/>
  <c r="BM10" i="5" s="1"/>
  <c r="BN10" i="5" s="1"/>
  <c r="BO10" i="5" s="1"/>
  <c r="BP10" i="5" s="1"/>
  <c r="BQ10" i="5" s="1"/>
  <c r="BR10" i="5" s="1"/>
  <c r="BS10" i="5" s="1"/>
  <c r="BT10" i="5" s="1"/>
  <c r="BU10" i="5" s="1"/>
  <c r="BV10" i="5" s="1"/>
  <c r="BW10" i="5" s="1"/>
  <c r="BX10" i="5" s="1"/>
  <c r="BY10" i="5" s="1"/>
  <c r="BZ10" i="5" s="1"/>
  <c r="CA10" i="5" s="1"/>
  <c r="CB10" i="5" s="1"/>
  <c r="CC10" i="5" s="1"/>
  <c r="CD10" i="5" s="1"/>
  <c r="CE10" i="5" s="1"/>
  <c r="CF10" i="5" s="1"/>
  <c r="CG10" i="5" s="1"/>
  <c r="CH10" i="5" s="1"/>
  <c r="CI10" i="5" s="1"/>
  <c r="CJ10" i="5" s="1"/>
  <c r="CK10" i="5" s="1"/>
  <c r="C6" i="4"/>
  <c r="T23" i="2" l="1"/>
  <c r="U23" i="2" s="1"/>
  <c r="V23" i="2" s="1"/>
  <c r="W23" i="2" s="1"/>
  <c r="X23" i="2" s="1"/>
  <c r="Y23" i="2" s="1"/>
  <c r="Z23" i="2" s="1"/>
  <c r="AA23" i="2" s="1"/>
  <c r="AB23" i="2" s="1"/>
  <c r="AC23" i="2" s="1"/>
  <c r="AD23" i="2" s="1"/>
  <c r="AE23" i="2" s="1"/>
  <c r="AF23" i="2" s="1"/>
  <c r="AG23" i="2" s="1"/>
  <c r="AH23" i="2" s="1"/>
  <c r="AI23" i="2" s="1"/>
  <c r="AJ23" i="2" s="1"/>
  <c r="AK23" i="2" s="1"/>
  <c r="AL23" i="2" s="1"/>
  <c r="AM23" i="2" s="1"/>
  <c r="AN23" i="2" s="1"/>
  <c r="AO23" i="2" s="1"/>
  <c r="AP23" i="2" s="1"/>
  <c r="AQ23" i="2" s="1"/>
  <c r="AR23" i="2" s="1"/>
  <c r="AS23" i="2" s="1"/>
  <c r="AT23" i="2" s="1"/>
  <c r="AU23" i="2" s="1"/>
  <c r="AV23" i="2" s="1"/>
  <c r="AW23" i="2" s="1"/>
  <c r="AX23" i="2" s="1"/>
  <c r="AY23" i="2" s="1"/>
  <c r="AZ23" i="2" s="1"/>
  <c r="BA23" i="2" s="1"/>
  <c r="BB23" i="2" s="1"/>
  <c r="BC23" i="2" s="1"/>
  <c r="BD23" i="2" s="1"/>
  <c r="BE23" i="2" s="1"/>
  <c r="BF23" i="2" s="1"/>
  <c r="BG23" i="2" s="1"/>
  <c r="BH23" i="2" s="1"/>
  <c r="BI23" i="2" s="1"/>
  <c r="BJ23" i="2" s="1"/>
  <c r="BK23" i="2" s="1"/>
  <c r="BL23" i="2" s="1"/>
  <c r="BM23" i="2" s="1"/>
  <c r="BN23" i="2" s="1"/>
  <c r="BO23" i="2" s="1"/>
  <c r="BP23" i="2" s="1"/>
  <c r="BQ23" i="2" s="1"/>
  <c r="BR23" i="2" s="1"/>
  <c r="BS23" i="2" s="1"/>
  <c r="BT23" i="2" s="1"/>
  <c r="BU23" i="2" s="1"/>
  <c r="BV23" i="2" s="1"/>
  <c r="BW23" i="2" s="1"/>
  <c r="BX23" i="2" s="1"/>
  <c r="BY23" i="2" s="1"/>
  <c r="BZ23" i="2" s="1"/>
  <c r="CA23" i="2" s="1"/>
  <c r="CB23" i="2" s="1"/>
  <c r="CC23" i="2" s="1"/>
  <c r="CD23" i="2" s="1"/>
  <c r="CE23" i="2" s="1"/>
  <c r="CF23" i="2" s="1"/>
  <c r="CG23" i="2" s="1"/>
  <c r="CH23" i="2" s="1"/>
  <c r="CI23" i="2" s="1"/>
  <c r="CJ23" i="2" s="1"/>
  <c r="CK23" i="2" s="1"/>
  <c r="CL23" i="2" s="1"/>
  <c r="T27" i="2"/>
  <c r="U27" i="2" s="1"/>
  <c r="V27" i="2" s="1"/>
  <c r="W27" i="2" s="1"/>
  <c r="X27" i="2" s="1"/>
  <c r="Y27" i="2" s="1"/>
  <c r="Z27" i="2" s="1"/>
  <c r="AA27" i="2" s="1"/>
  <c r="AB27" i="2" s="1"/>
  <c r="AC27" i="2" s="1"/>
  <c r="AD27" i="2" s="1"/>
  <c r="AE27" i="2" s="1"/>
  <c r="AF27" i="2" s="1"/>
  <c r="AG27" i="2" s="1"/>
  <c r="AH27" i="2" s="1"/>
  <c r="AI27" i="2" s="1"/>
  <c r="AJ27" i="2" s="1"/>
  <c r="AK27" i="2" s="1"/>
  <c r="AL27" i="2" s="1"/>
  <c r="AM27" i="2" s="1"/>
  <c r="AN27" i="2" s="1"/>
  <c r="AO27" i="2" s="1"/>
  <c r="AP27" i="2" s="1"/>
  <c r="AQ27" i="2" s="1"/>
  <c r="AR27" i="2" s="1"/>
  <c r="AS27" i="2" s="1"/>
  <c r="AT27" i="2" s="1"/>
  <c r="AU27" i="2" s="1"/>
  <c r="AV27" i="2" s="1"/>
  <c r="AW27" i="2" s="1"/>
  <c r="AX27" i="2" s="1"/>
  <c r="AY27" i="2" s="1"/>
  <c r="AZ27" i="2" s="1"/>
  <c r="BA27" i="2" s="1"/>
  <c r="BB27" i="2" s="1"/>
  <c r="BC27" i="2" s="1"/>
  <c r="BD27" i="2" s="1"/>
  <c r="BE27" i="2" s="1"/>
  <c r="BF27" i="2" s="1"/>
  <c r="BG27" i="2" s="1"/>
  <c r="BH27" i="2" s="1"/>
  <c r="BI27" i="2" s="1"/>
  <c r="BJ27" i="2" s="1"/>
  <c r="BK27" i="2" s="1"/>
  <c r="BL27" i="2" s="1"/>
  <c r="BM27" i="2" s="1"/>
  <c r="BN27" i="2" s="1"/>
  <c r="BO27" i="2" s="1"/>
  <c r="BP27" i="2" s="1"/>
  <c r="BQ27" i="2" s="1"/>
  <c r="BR27" i="2" s="1"/>
  <c r="BS27" i="2" s="1"/>
  <c r="BT27" i="2" s="1"/>
  <c r="BU27" i="2" s="1"/>
  <c r="BV27" i="2" s="1"/>
  <c r="BW27" i="2" s="1"/>
  <c r="BX27" i="2" s="1"/>
  <c r="BY27" i="2" s="1"/>
  <c r="BZ27" i="2" s="1"/>
  <c r="CA27" i="2" s="1"/>
  <c r="CB27" i="2" s="1"/>
  <c r="CC27" i="2" s="1"/>
  <c r="CD27" i="2" s="1"/>
  <c r="CE27" i="2" s="1"/>
  <c r="CF27" i="2" s="1"/>
  <c r="CG27" i="2" s="1"/>
  <c r="CH27" i="2" s="1"/>
  <c r="CI27" i="2" s="1"/>
  <c r="CJ27" i="2" s="1"/>
  <c r="CK27" i="2" s="1"/>
  <c r="CL27" i="2" s="1"/>
  <c r="C7" i="4"/>
  <c r="CN11" i="2"/>
  <c r="U33" i="2"/>
  <c r="V33" i="2" s="1"/>
  <c r="W33" i="2" s="1"/>
  <c r="X33" i="2" s="1"/>
  <c r="Y33" i="2" s="1"/>
  <c r="Z33" i="2" s="1"/>
  <c r="AA33" i="2" s="1"/>
  <c r="AB33" i="2" s="1"/>
  <c r="AC33" i="2" s="1"/>
  <c r="AD33" i="2" s="1"/>
  <c r="AE33" i="2" s="1"/>
  <c r="AF33" i="2" s="1"/>
  <c r="AG33" i="2" s="1"/>
  <c r="AH33" i="2" s="1"/>
  <c r="AI33" i="2" s="1"/>
  <c r="AJ33" i="2" s="1"/>
  <c r="AK33" i="2" s="1"/>
  <c r="AL33" i="2" s="1"/>
  <c r="AM33" i="2" s="1"/>
  <c r="AN33" i="2" s="1"/>
  <c r="AO33" i="2" s="1"/>
  <c r="AP33" i="2" s="1"/>
  <c r="AQ33" i="2" s="1"/>
  <c r="AR33" i="2" s="1"/>
  <c r="AS33" i="2" s="1"/>
  <c r="AT33" i="2" s="1"/>
  <c r="AU33" i="2" s="1"/>
  <c r="AV33" i="2" s="1"/>
  <c r="AW33" i="2" s="1"/>
  <c r="AX33" i="2" s="1"/>
  <c r="AY33" i="2" s="1"/>
  <c r="AZ33" i="2" s="1"/>
  <c r="BA33" i="2" s="1"/>
  <c r="BB33" i="2" s="1"/>
  <c r="BC33" i="2" s="1"/>
  <c r="BD33" i="2" s="1"/>
  <c r="BE33" i="2" s="1"/>
  <c r="BF33" i="2" s="1"/>
  <c r="BG33" i="2" s="1"/>
  <c r="BH33" i="2" s="1"/>
  <c r="BI33" i="2" s="1"/>
  <c r="BJ33" i="2" s="1"/>
  <c r="BK33" i="2" s="1"/>
  <c r="BL33" i="2" s="1"/>
  <c r="BM33" i="2" s="1"/>
  <c r="BN33" i="2" s="1"/>
  <c r="BO33" i="2" s="1"/>
  <c r="BP33" i="2" s="1"/>
  <c r="BQ33" i="2" s="1"/>
  <c r="BR33" i="2" s="1"/>
  <c r="BS33" i="2" s="1"/>
  <c r="BT33" i="2" s="1"/>
  <c r="BU33" i="2" s="1"/>
  <c r="BV33" i="2" s="1"/>
  <c r="BW33" i="2" s="1"/>
  <c r="BX33" i="2" s="1"/>
  <c r="BY33" i="2" s="1"/>
  <c r="BZ33" i="2" s="1"/>
  <c r="CA33" i="2" s="1"/>
  <c r="CB33" i="2" s="1"/>
  <c r="CC33" i="2" s="1"/>
  <c r="CD33" i="2" s="1"/>
  <c r="CE33" i="2" s="1"/>
  <c r="CF33" i="2" s="1"/>
  <c r="CG33" i="2" s="1"/>
  <c r="CH33" i="2" s="1"/>
  <c r="CI33" i="2" s="1"/>
  <c r="CJ33" i="2" s="1"/>
  <c r="CK33" i="2" s="1"/>
  <c r="CL33" i="2" s="1"/>
  <c r="U21" i="2"/>
  <c r="V21" i="2" s="1"/>
  <c r="W21" i="2" s="1"/>
  <c r="X21" i="2" s="1"/>
  <c r="Y21" i="2" s="1"/>
  <c r="Z21" i="2" s="1"/>
  <c r="AA21" i="2" s="1"/>
  <c r="AB21" i="2" s="1"/>
  <c r="AC21" i="2" s="1"/>
  <c r="AD21" i="2" s="1"/>
  <c r="AE21" i="2" s="1"/>
  <c r="AF21" i="2" s="1"/>
  <c r="AG21" i="2" s="1"/>
  <c r="AH21" i="2" s="1"/>
  <c r="AI21" i="2" s="1"/>
  <c r="AJ21" i="2" s="1"/>
  <c r="AK21" i="2" s="1"/>
  <c r="AL21" i="2" s="1"/>
  <c r="AM21" i="2" s="1"/>
  <c r="AN21" i="2" s="1"/>
  <c r="AO21" i="2" s="1"/>
  <c r="AP21" i="2" s="1"/>
  <c r="AQ21" i="2" s="1"/>
  <c r="AR21" i="2" s="1"/>
  <c r="AS21" i="2" s="1"/>
  <c r="AT21" i="2" s="1"/>
  <c r="AU21" i="2" s="1"/>
  <c r="AV21" i="2" s="1"/>
  <c r="AW21" i="2" s="1"/>
  <c r="AX21" i="2" s="1"/>
  <c r="AY21" i="2" s="1"/>
  <c r="AZ21" i="2" s="1"/>
  <c r="BA21" i="2" s="1"/>
  <c r="BB21" i="2" s="1"/>
  <c r="BC21" i="2" s="1"/>
  <c r="BD21" i="2" s="1"/>
  <c r="BE21" i="2" s="1"/>
  <c r="BF21" i="2" s="1"/>
  <c r="BG21" i="2" s="1"/>
  <c r="BH21" i="2" s="1"/>
  <c r="BI21" i="2" s="1"/>
  <c r="BJ21" i="2" s="1"/>
  <c r="BK21" i="2" s="1"/>
  <c r="BL21" i="2" s="1"/>
  <c r="BM21" i="2" s="1"/>
  <c r="BN21" i="2" s="1"/>
  <c r="BO21" i="2" s="1"/>
  <c r="BP21" i="2" s="1"/>
  <c r="BQ21" i="2" s="1"/>
  <c r="BR21" i="2" s="1"/>
  <c r="BS21" i="2" s="1"/>
  <c r="BT21" i="2" s="1"/>
  <c r="BU21" i="2" s="1"/>
  <c r="BV21" i="2" s="1"/>
  <c r="BW21" i="2" s="1"/>
  <c r="BX21" i="2" s="1"/>
  <c r="BY21" i="2" s="1"/>
  <c r="BZ21" i="2" s="1"/>
  <c r="CA21" i="2" s="1"/>
  <c r="CB21" i="2" s="1"/>
  <c r="CC21" i="2" s="1"/>
  <c r="CD21" i="2" s="1"/>
  <c r="CE21" i="2" s="1"/>
  <c r="CF21" i="2" s="1"/>
  <c r="CG21" i="2" s="1"/>
  <c r="CH21" i="2" s="1"/>
  <c r="CI21" i="2" s="1"/>
  <c r="CJ21" i="2" s="1"/>
  <c r="CK21" i="2" s="1"/>
  <c r="CL21" i="2" s="1"/>
  <c r="U22" i="2"/>
  <c r="V22" i="2" s="1"/>
  <c r="W22" i="2" s="1"/>
  <c r="X22" i="2" s="1"/>
  <c r="Y22" i="2" s="1"/>
  <c r="Z22" i="2" s="1"/>
  <c r="AA22" i="2" s="1"/>
  <c r="AB22" i="2" s="1"/>
  <c r="AC22" i="2" s="1"/>
  <c r="AD22" i="2" s="1"/>
  <c r="AE22" i="2" s="1"/>
  <c r="AF22" i="2" s="1"/>
  <c r="AG22" i="2" s="1"/>
  <c r="AH22" i="2" s="1"/>
  <c r="AI22" i="2" s="1"/>
  <c r="AJ22" i="2" s="1"/>
  <c r="AK22" i="2" s="1"/>
  <c r="AL22" i="2" s="1"/>
  <c r="AM22" i="2" s="1"/>
  <c r="AN22" i="2" s="1"/>
  <c r="AO22" i="2" s="1"/>
  <c r="AP22" i="2" s="1"/>
  <c r="AQ22" i="2" s="1"/>
  <c r="AR22" i="2" s="1"/>
  <c r="AS22" i="2" s="1"/>
  <c r="AT22" i="2" s="1"/>
  <c r="AU22" i="2" s="1"/>
  <c r="AV22" i="2" s="1"/>
  <c r="AW22" i="2" s="1"/>
  <c r="AX22" i="2" s="1"/>
  <c r="AY22" i="2" s="1"/>
  <c r="AZ22" i="2" s="1"/>
  <c r="BA22" i="2" s="1"/>
  <c r="BB22" i="2" s="1"/>
  <c r="BC22" i="2" s="1"/>
  <c r="BD22" i="2" s="1"/>
  <c r="BE22" i="2" s="1"/>
  <c r="BF22" i="2" s="1"/>
  <c r="BG22" i="2" s="1"/>
  <c r="BH22" i="2" s="1"/>
  <c r="BI22" i="2" s="1"/>
  <c r="BJ22" i="2" s="1"/>
  <c r="BK22" i="2" s="1"/>
  <c r="BL22" i="2" s="1"/>
  <c r="BM22" i="2" s="1"/>
  <c r="BN22" i="2" s="1"/>
  <c r="BO22" i="2" s="1"/>
  <c r="BP22" i="2" s="1"/>
  <c r="BQ22" i="2" s="1"/>
  <c r="BR22" i="2" s="1"/>
  <c r="BS22" i="2" s="1"/>
  <c r="BT22" i="2" s="1"/>
  <c r="BU22" i="2" s="1"/>
  <c r="BV22" i="2" s="1"/>
  <c r="BW22" i="2" s="1"/>
  <c r="BX22" i="2" s="1"/>
  <c r="BY22" i="2" s="1"/>
  <c r="BZ22" i="2" s="1"/>
  <c r="CA22" i="2" s="1"/>
  <c r="CB22" i="2" s="1"/>
  <c r="CC22" i="2" s="1"/>
  <c r="CD22" i="2" s="1"/>
  <c r="CE22" i="2" s="1"/>
  <c r="CF22" i="2" s="1"/>
  <c r="CG22" i="2" s="1"/>
  <c r="CH22" i="2" s="1"/>
  <c r="CI22" i="2" s="1"/>
  <c r="CJ22" i="2" s="1"/>
  <c r="CK22" i="2" s="1"/>
  <c r="CL22" i="2" s="1"/>
  <c r="U24" i="2"/>
  <c r="V24" i="2" s="1"/>
  <c r="W24" i="2" s="1"/>
  <c r="X24" i="2" s="1"/>
  <c r="Y24" i="2" s="1"/>
  <c r="Z24" i="2" s="1"/>
  <c r="AA24" i="2" s="1"/>
  <c r="AB24" i="2" s="1"/>
  <c r="AC24" i="2" s="1"/>
  <c r="AD24" i="2" s="1"/>
  <c r="AE24" i="2" s="1"/>
  <c r="AF24" i="2" s="1"/>
  <c r="AG24" i="2" s="1"/>
  <c r="AH24" i="2" s="1"/>
  <c r="AI24" i="2" s="1"/>
  <c r="AJ24" i="2" s="1"/>
  <c r="AK24" i="2" s="1"/>
  <c r="AL24" i="2" s="1"/>
  <c r="AM24" i="2" s="1"/>
  <c r="AN24" i="2" s="1"/>
  <c r="AO24" i="2" s="1"/>
  <c r="AP24" i="2" s="1"/>
  <c r="AQ24" i="2" s="1"/>
  <c r="AR24" i="2" s="1"/>
  <c r="AS24" i="2" s="1"/>
  <c r="AT24" i="2" s="1"/>
  <c r="AU24" i="2" s="1"/>
  <c r="AV24" i="2" s="1"/>
  <c r="AW24" i="2" s="1"/>
  <c r="AX24" i="2" s="1"/>
  <c r="AY24" i="2" s="1"/>
  <c r="AZ24" i="2" s="1"/>
  <c r="BA24" i="2" s="1"/>
  <c r="BB24" i="2" s="1"/>
  <c r="BC24" i="2" s="1"/>
  <c r="BD24" i="2" s="1"/>
  <c r="BE24" i="2" s="1"/>
  <c r="BF24" i="2" s="1"/>
  <c r="BG24" i="2" s="1"/>
  <c r="BH24" i="2" s="1"/>
  <c r="BI24" i="2" s="1"/>
  <c r="BJ24" i="2" s="1"/>
  <c r="BK24" i="2" s="1"/>
  <c r="BL24" i="2" s="1"/>
  <c r="BM24" i="2" s="1"/>
  <c r="BN24" i="2" s="1"/>
  <c r="BO24" i="2" s="1"/>
  <c r="BP24" i="2" s="1"/>
  <c r="BQ24" i="2" s="1"/>
  <c r="BR24" i="2" s="1"/>
  <c r="BS24" i="2" s="1"/>
  <c r="BT24" i="2" s="1"/>
  <c r="BU24" i="2" s="1"/>
  <c r="BV24" i="2" s="1"/>
  <c r="BW24" i="2" s="1"/>
  <c r="BX24" i="2" s="1"/>
  <c r="BY24" i="2" s="1"/>
  <c r="BZ24" i="2" s="1"/>
  <c r="CA24" i="2" s="1"/>
  <c r="CB24" i="2" s="1"/>
  <c r="CC24" i="2" s="1"/>
  <c r="CD24" i="2" s="1"/>
  <c r="CE24" i="2" s="1"/>
  <c r="CF24" i="2" s="1"/>
  <c r="CG24" i="2" s="1"/>
  <c r="CH24" i="2" s="1"/>
  <c r="CI24" i="2" s="1"/>
  <c r="CJ24" i="2" s="1"/>
  <c r="CK24" i="2" s="1"/>
  <c r="CL24" i="2" s="1"/>
  <c r="U29" i="2"/>
  <c r="V29" i="2" s="1"/>
  <c r="W29" i="2" s="1"/>
  <c r="X29" i="2" s="1"/>
  <c r="Y29" i="2" s="1"/>
  <c r="Z29" i="2" s="1"/>
  <c r="AA29" i="2" s="1"/>
  <c r="AB29" i="2" s="1"/>
  <c r="AC29" i="2" s="1"/>
  <c r="AD29" i="2" s="1"/>
  <c r="AE29" i="2" s="1"/>
  <c r="AF29" i="2" s="1"/>
  <c r="AG29" i="2" s="1"/>
  <c r="AH29" i="2" s="1"/>
  <c r="AI29" i="2" s="1"/>
  <c r="AJ29" i="2" s="1"/>
  <c r="AK29" i="2" s="1"/>
  <c r="AL29" i="2" s="1"/>
  <c r="AM29" i="2" s="1"/>
  <c r="AN29" i="2" s="1"/>
  <c r="AO29" i="2" s="1"/>
  <c r="AP29" i="2" s="1"/>
  <c r="AQ29" i="2" s="1"/>
  <c r="AR29" i="2" s="1"/>
  <c r="AS29" i="2" s="1"/>
  <c r="AT29" i="2" s="1"/>
  <c r="AU29" i="2" s="1"/>
  <c r="AV29" i="2" s="1"/>
  <c r="AW29" i="2" s="1"/>
  <c r="AX29" i="2" s="1"/>
  <c r="AY29" i="2" s="1"/>
  <c r="AZ29" i="2" s="1"/>
  <c r="BA29" i="2" s="1"/>
  <c r="BB29" i="2" s="1"/>
  <c r="BC29" i="2" s="1"/>
  <c r="BD29" i="2" s="1"/>
  <c r="BE29" i="2" s="1"/>
  <c r="BF29" i="2" s="1"/>
  <c r="BG29" i="2" s="1"/>
  <c r="BH29" i="2" s="1"/>
  <c r="BI29" i="2" s="1"/>
  <c r="BJ29" i="2" s="1"/>
  <c r="BK29" i="2" s="1"/>
  <c r="BL29" i="2" s="1"/>
  <c r="BM29" i="2" s="1"/>
  <c r="BN29" i="2" s="1"/>
  <c r="BO29" i="2" s="1"/>
  <c r="BP29" i="2" s="1"/>
  <c r="BQ29" i="2" s="1"/>
  <c r="BR29" i="2" s="1"/>
  <c r="BS29" i="2" s="1"/>
  <c r="BT29" i="2" s="1"/>
  <c r="BU29" i="2" s="1"/>
  <c r="BV29" i="2" s="1"/>
  <c r="BW29" i="2" s="1"/>
  <c r="BX29" i="2" s="1"/>
  <c r="BY29" i="2" s="1"/>
  <c r="BZ29" i="2" s="1"/>
  <c r="CA29" i="2" s="1"/>
  <c r="CB29" i="2" s="1"/>
  <c r="CC29" i="2" s="1"/>
  <c r="CD29" i="2" s="1"/>
  <c r="CE29" i="2" s="1"/>
  <c r="CF29" i="2" s="1"/>
  <c r="CG29" i="2" s="1"/>
  <c r="CH29" i="2" s="1"/>
  <c r="CI29" i="2" s="1"/>
  <c r="CJ29" i="2" s="1"/>
  <c r="CK29" i="2" s="1"/>
  <c r="CL29" i="2" s="1"/>
  <c r="U26" i="2"/>
  <c r="V26" i="2" s="1"/>
  <c r="W26" i="2" s="1"/>
  <c r="X26" i="2" s="1"/>
  <c r="Y26" i="2" s="1"/>
  <c r="Z26" i="2" s="1"/>
  <c r="AA26" i="2" s="1"/>
  <c r="AB26" i="2" s="1"/>
  <c r="AC26" i="2" s="1"/>
  <c r="AD26" i="2" s="1"/>
  <c r="AE26" i="2" s="1"/>
  <c r="AF26" i="2" s="1"/>
  <c r="AG26" i="2" s="1"/>
  <c r="AH26" i="2" s="1"/>
  <c r="AI26" i="2" s="1"/>
  <c r="AJ26" i="2" s="1"/>
  <c r="AK26" i="2" s="1"/>
  <c r="AL26" i="2" s="1"/>
  <c r="AM26" i="2" s="1"/>
  <c r="AN26" i="2" s="1"/>
  <c r="AO26" i="2" s="1"/>
  <c r="AP26" i="2" s="1"/>
  <c r="AQ26" i="2" s="1"/>
  <c r="AR26" i="2" s="1"/>
  <c r="AS26" i="2" s="1"/>
  <c r="AT26" i="2" s="1"/>
  <c r="AU26" i="2" s="1"/>
  <c r="AV26" i="2" s="1"/>
  <c r="AW26" i="2" s="1"/>
  <c r="AX26" i="2" s="1"/>
  <c r="AY26" i="2" s="1"/>
  <c r="AZ26" i="2" s="1"/>
  <c r="BA26" i="2" s="1"/>
  <c r="BB26" i="2" s="1"/>
  <c r="BC26" i="2" s="1"/>
  <c r="BD26" i="2" s="1"/>
  <c r="BE26" i="2" s="1"/>
  <c r="BF26" i="2" s="1"/>
  <c r="BG26" i="2" s="1"/>
  <c r="BH26" i="2" s="1"/>
  <c r="BI26" i="2" s="1"/>
  <c r="BJ26" i="2" s="1"/>
  <c r="BK26" i="2" s="1"/>
  <c r="BL26" i="2" s="1"/>
  <c r="BM26" i="2" s="1"/>
  <c r="BN26" i="2" s="1"/>
  <c r="BO26" i="2" s="1"/>
  <c r="BP26" i="2" s="1"/>
  <c r="BQ26" i="2" s="1"/>
  <c r="BR26" i="2" s="1"/>
  <c r="BS26" i="2" s="1"/>
  <c r="BT26" i="2" s="1"/>
  <c r="BU26" i="2" s="1"/>
  <c r="BV26" i="2" s="1"/>
  <c r="BW26" i="2" s="1"/>
  <c r="BX26" i="2" s="1"/>
  <c r="BY26" i="2" s="1"/>
  <c r="BZ26" i="2" s="1"/>
  <c r="CA26" i="2" s="1"/>
  <c r="CB26" i="2" s="1"/>
  <c r="CC26" i="2" s="1"/>
  <c r="CD26" i="2" s="1"/>
  <c r="CE26" i="2" s="1"/>
  <c r="CF26" i="2" s="1"/>
  <c r="CG26" i="2" s="1"/>
  <c r="CH26" i="2" s="1"/>
  <c r="CI26" i="2" s="1"/>
  <c r="CJ26" i="2" s="1"/>
  <c r="CK26" i="2" s="1"/>
  <c r="CL26" i="2" s="1"/>
  <c r="U25" i="2"/>
  <c r="V25" i="2" s="1"/>
  <c r="W25" i="2" s="1"/>
  <c r="X25" i="2" s="1"/>
  <c r="Y25" i="2" s="1"/>
  <c r="Z25" i="2" s="1"/>
  <c r="AA25" i="2" s="1"/>
  <c r="AB25" i="2" s="1"/>
  <c r="AC25" i="2" s="1"/>
  <c r="AD25" i="2" s="1"/>
  <c r="AE25" i="2" s="1"/>
  <c r="AF25" i="2" s="1"/>
  <c r="AG25" i="2" s="1"/>
  <c r="AH25" i="2" s="1"/>
  <c r="AI25" i="2" s="1"/>
  <c r="AJ25" i="2" s="1"/>
  <c r="AK25" i="2" s="1"/>
  <c r="AL25" i="2" s="1"/>
  <c r="AM25" i="2" s="1"/>
  <c r="AN25" i="2" s="1"/>
  <c r="AO25" i="2" s="1"/>
  <c r="AP25" i="2" s="1"/>
  <c r="AQ25" i="2" s="1"/>
  <c r="AR25" i="2" s="1"/>
  <c r="AS25" i="2" s="1"/>
  <c r="AT25" i="2" s="1"/>
  <c r="AU25" i="2" s="1"/>
  <c r="AV25" i="2" s="1"/>
  <c r="AW25" i="2" s="1"/>
  <c r="AX25" i="2" s="1"/>
  <c r="AY25" i="2" s="1"/>
  <c r="AZ25" i="2" s="1"/>
  <c r="BA25" i="2" s="1"/>
  <c r="BB25" i="2" s="1"/>
  <c r="BC25" i="2" s="1"/>
  <c r="BD25" i="2" s="1"/>
  <c r="BE25" i="2" s="1"/>
  <c r="BF25" i="2" s="1"/>
  <c r="BG25" i="2" s="1"/>
  <c r="BH25" i="2" s="1"/>
  <c r="BI25" i="2" s="1"/>
  <c r="BJ25" i="2" s="1"/>
  <c r="BK25" i="2" s="1"/>
  <c r="BL25" i="2" s="1"/>
  <c r="BM25" i="2" s="1"/>
  <c r="BN25" i="2" s="1"/>
  <c r="BO25" i="2" s="1"/>
  <c r="BP25" i="2" s="1"/>
  <c r="BQ25" i="2" s="1"/>
  <c r="BR25" i="2" s="1"/>
  <c r="BS25" i="2" s="1"/>
  <c r="BT25" i="2" s="1"/>
  <c r="BU25" i="2" s="1"/>
  <c r="BV25" i="2" s="1"/>
  <c r="BW25" i="2" s="1"/>
  <c r="BX25" i="2" s="1"/>
  <c r="BY25" i="2" s="1"/>
  <c r="BZ25" i="2" s="1"/>
  <c r="CA25" i="2" s="1"/>
  <c r="CB25" i="2" s="1"/>
  <c r="CC25" i="2" s="1"/>
  <c r="CD25" i="2" s="1"/>
  <c r="CE25" i="2" s="1"/>
  <c r="CF25" i="2" s="1"/>
  <c r="CG25" i="2" s="1"/>
  <c r="CH25" i="2" s="1"/>
  <c r="CI25" i="2" s="1"/>
  <c r="CJ25" i="2" s="1"/>
  <c r="CK25" i="2" s="1"/>
  <c r="CL25" i="2" s="1"/>
  <c r="U19" i="2"/>
  <c r="V19" i="2" s="1"/>
  <c r="W19" i="2" s="1"/>
  <c r="X19" i="2" s="1"/>
  <c r="Y19" i="2" s="1"/>
  <c r="Z19" i="2" s="1"/>
  <c r="AA19" i="2" s="1"/>
  <c r="AB19" i="2" s="1"/>
  <c r="AC19" i="2" s="1"/>
  <c r="AD19" i="2" s="1"/>
  <c r="AE19" i="2" s="1"/>
  <c r="AF19" i="2" s="1"/>
  <c r="AG19" i="2" s="1"/>
  <c r="AH19" i="2" s="1"/>
  <c r="AI19" i="2" s="1"/>
  <c r="AJ19" i="2" s="1"/>
  <c r="AK19" i="2" s="1"/>
  <c r="AL19" i="2" s="1"/>
  <c r="AM19" i="2" s="1"/>
  <c r="AN19" i="2" s="1"/>
  <c r="AO19" i="2" s="1"/>
  <c r="AP19" i="2" s="1"/>
  <c r="AQ19" i="2" s="1"/>
  <c r="AR19" i="2" s="1"/>
  <c r="AS19" i="2" s="1"/>
  <c r="AT19" i="2" s="1"/>
  <c r="AU19" i="2" s="1"/>
  <c r="AV19" i="2" s="1"/>
  <c r="AW19" i="2" s="1"/>
  <c r="AX19" i="2" s="1"/>
  <c r="AY19" i="2" s="1"/>
  <c r="AZ19" i="2" s="1"/>
  <c r="BA19" i="2" s="1"/>
  <c r="BB19" i="2" s="1"/>
  <c r="BC19" i="2" s="1"/>
  <c r="BD19" i="2" s="1"/>
  <c r="BE19" i="2" s="1"/>
  <c r="BF19" i="2" s="1"/>
  <c r="BG19" i="2" s="1"/>
  <c r="BH19" i="2" s="1"/>
  <c r="BI19" i="2" s="1"/>
  <c r="BJ19" i="2" s="1"/>
  <c r="BK19" i="2" s="1"/>
  <c r="BL19" i="2" s="1"/>
  <c r="BM19" i="2" s="1"/>
  <c r="BN19" i="2" s="1"/>
  <c r="BO19" i="2" s="1"/>
  <c r="BP19" i="2" s="1"/>
  <c r="BQ19" i="2" s="1"/>
  <c r="BR19" i="2" s="1"/>
  <c r="BS19" i="2" s="1"/>
  <c r="BT19" i="2" s="1"/>
  <c r="BU19" i="2" s="1"/>
  <c r="BV19" i="2" s="1"/>
  <c r="BW19" i="2" s="1"/>
  <c r="BX19" i="2" s="1"/>
  <c r="BY19" i="2" s="1"/>
  <c r="BZ19" i="2" s="1"/>
  <c r="CA19" i="2" s="1"/>
  <c r="CB19" i="2" s="1"/>
  <c r="CC19" i="2" s="1"/>
  <c r="CD19" i="2" s="1"/>
  <c r="CE19" i="2" s="1"/>
  <c r="CF19" i="2" s="1"/>
  <c r="CG19" i="2" s="1"/>
  <c r="CH19" i="2" s="1"/>
  <c r="CI19" i="2" s="1"/>
  <c r="CJ19" i="2" s="1"/>
  <c r="CK19" i="2" s="1"/>
  <c r="CL19" i="2" s="1"/>
  <c r="U18" i="2"/>
  <c r="V18" i="2" s="1"/>
  <c r="W18" i="2" s="1"/>
  <c r="X18" i="2" s="1"/>
  <c r="Y18" i="2" s="1"/>
  <c r="Z18" i="2" s="1"/>
  <c r="AA18" i="2" s="1"/>
  <c r="AB18" i="2" s="1"/>
  <c r="AC18" i="2" s="1"/>
  <c r="AD18" i="2" s="1"/>
  <c r="AE18" i="2" s="1"/>
  <c r="AF18" i="2" s="1"/>
  <c r="AG18" i="2" s="1"/>
  <c r="AH18" i="2" s="1"/>
  <c r="AI18" i="2" s="1"/>
  <c r="AJ18" i="2" s="1"/>
  <c r="AK18" i="2" s="1"/>
  <c r="AL18" i="2" s="1"/>
  <c r="AM18" i="2" s="1"/>
  <c r="AN18" i="2" s="1"/>
  <c r="AO18" i="2" s="1"/>
  <c r="AP18" i="2" s="1"/>
  <c r="AQ18" i="2" s="1"/>
  <c r="AR18" i="2" s="1"/>
  <c r="AS18" i="2" s="1"/>
  <c r="AT18" i="2" s="1"/>
  <c r="AU18" i="2" s="1"/>
  <c r="AV18" i="2" s="1"/>
  <c r="AW18" i="2" s="1"/>
  <c r="AX18" i="2" s="1"/>
  <c r="AY18" i="2" s="1"/>
  <c r="AZ18" i="2" s="1"/>
  <c r="BA18" i="2" s="1"/>
  <c r="BB18" i="2" s="1"/>
  <c r="BC18" i="2" s="1"/>
  <c r="BD18" i="2" s="1"/>
  <c r="BE18" i="2" s="1"/>
  <c r="BF18" i="2" s="1"/>
  <c r="BG18" i="2" s="1"/>
  <c r="BH18" i="2" s="1"/>
  <c r="BI18" i="2" s="1"/>
  <c r="BJ18" i="2" s="1"/>
  <c r="BK18" i="2" s="1"/>
  <c r="BL18" i="2" s="1"/>
  <c r="BM18" i="2" s="1"/>
  <c r="BN18" i="2" s="1"/>
  <c r="BO18" i="2" s="1"/>
  <c r="BP18" i="2" s="1"/>
  <c r="BQ18" i="2" s="1"/>
  <c r="BR18" i="2" s="1"/>
  <c r="BS18" i="2" s="1"/>
  <c r="BT18" i="2" s="1"/>
  <c r="BU18" i="2" s="1"/>
  <c r="BV18" i="2" s="1"/>
  <c r="BW18" i="2" s="1"/>
  <c r="BX18" i="2" s="1"/>
  <c r="BY18" i="2" s="1"/>
  <c r="BZ18" i="2" s="1"/>
  <c r="CA18" i="2" s="1"/>
  <c r="CB18" i="2" s="1"/>
  <c r="CC18" i="2" s="1"/>
  <c r="CD18" i="2" s="1"/>
  <c r="CE18" i="2" s="1"/>
  <c r="CF18" i="2" s="1"/>
  <c r="CG18" i="2" s="1"/>
  <c r="CH18" i="2" s="1"/>
  <c r="CI18" i="2" s="1"/>
  <c r="CJ18" i="2" s="1"/>
  <c r="CK18" i="2" s="1"/>
  <c r="CL18" i="2" s="1"/>
  <c r="O85" i="5"/>
  <c r="P85" i="5" s="1"/>
  <c r="Q85" i="5" s="1"/>
  <c r="R85" i="5" s="1"/>
  <c r="S85" i="5" s="1"/>
  <c r="T85" i="5" s="1"/>
  <c r="U85" i="5" s="1"/>
  <c r="V85" i="5" s="1"/>
  <c r="W85" i="5" s="1"/>
  <c r="X85" i="5" s="1"/>
  <c r="Y85" i="5" s="1"/>
  <c r="Z85" i="5" s="1"/>
  <c r="AA85" i="5" s="1"/>
  <c r="AB85" i="5" s="1"/>
  <c r="AC85" i="5" s="1"/>
  <c r="AD85" i="5" s="1"/>
  <c r="AE85" i="5" s="1"/>
  <c r="AF85" i="5" s="1"/>
  <c r="AG85" i="5" s="1"/>
  <c r="AH85" i="5" s="1"/>
  <c r="AI85" i="5" s="1"/>
  <c r="AJ85" i="5" s="1"/>
  <c r="AK85" i="5" s="1"/>
  <c r="AL85" i="5" s="1"/>
  <c r="AM85" i="5" s="1"/>
  <c r="AN85" i="5" s="1"/>
  <c r="AO85" i="5" s="1"/>
  <c r="AP85" i="5" s="1"/>
  <c r="AQ85" i="5" s="1"/>
  <c r="AR85" i="5" s="1"/>
  <c r="AS85" i="5" s="1"/>
  <c r="AT85" i="5" s="1"/>
  <c r="AU85" i="5" s="1"/>
  <c r="AV85" i="5" s="1"/>
  <c r="AW85" i="5" s="1"/>
  <c r="AX85" i="5" s="1"/>
  <c r="AY85" i="5" s="1"/>
  <c r="AZ85" i="5" s="1"/>
  <c r="BA85" i="5" s="1"/>
  <c r="BB85" i="5" s="1"/>
  <c r="BC85" i="5" s="1"/>
  <c r="BD85" i="5" s="1"/>
  <c r="BE85" i="5" s="1"/>
  <c r="BF85" i="5" s="1"/>
  <c r="BG85" i="5" s="1"/>
  <c r="BH85" i="5" s="1"/>
  <c r="BI85" i="5" s="1"/>
  <c r="BJ85" i="5" s="1"/>
  <c r="BK85" i="5" s="1"/>
  <c r="BL85" i="5" s="1"/>
  <c r="BM85" i="5" s="1"/>
  <c r="BN85" i="5" s="1"/>
  <c r="BO85" i="5" s="1"/>
  <c r="BP85" i="5" s="1"/>
  <c r="BQ85" i="5" s="1"/>
  <c r="BR85" i="5" s="1"/>
  <c r="BS85" i="5" s="1"/>
  <c r="BT85" i="5" s="1"/>
  <c r="BU85" i="5" s="1"/>
  <c r="BV85" i="5" s="1"/>
  <c r="BW85" i="5" s="1"/>
  <c r="BX85" i="5" s="1"/>
  <c r="BY85" i="5" s="1"/>
  <c r="BZ85" i="5" s="1"/>
  <c r="CA85" i="5" s="1"/>
  <c r="CB85" i="5" s="1"/>
  <c r="CC85" i="5" s="1"/>
  <c r="CD85" i="5" s="1"/>
  <c r="CE85" i="5" s="1"/>
  <c r="CF85" i="5" s="1"/>
  <c r="CG85" i="5" s="1"/>
  <c r="CH85" i="5" s="1"/>
  <c r="CI85" i="5" s="1"/>
  <c r="CJ85" i="5" s="1"/>
  <c r="CK85" i="5" s="1"/>
  <c r="C8" i="4" l="1"/>
  <c r="CO11" i="2"/>
  <c r="U36" i="2"/>
  <c r="V36" i="2" s="1"/>
  <c r="W36" i="2" s="1"/>
  <c r="X36" i="2" s="1"/>
  <c r="Y36" i="2" s="1"/>
  <c r="Z36" i="2" s="1"/>
  <c r="AA36" i="2" s="1"/>
  <c r="AB36" i="2" s="1"/>
  <c r="AC36" i="2" s="1"/>
  <c r="AD36" i="2" s="1"/>
  <c r="AE36" i="2" s="1"/>
  <c r="AF36" i="2" s="1"/>
  <c r="AG36" i="2" s="1"/>
  <c r="AH36" i="2" s="1"/>
  <c r="AI36" i="2" s="1"/>
  <c r="AJ36" i="2" s="1"/>
  <c r="AK36" i="2" s="1"/>
  <c r="AL36" i="2" s="1"/>
  <c r="AM36" i="2" s="1"/>
  <c r="AN36" i="2" s="1"/>
  <c r="AO36" i="2" s="1"/>
  <c r="AP36" i="2" s="1"/>
  <c r="AQ36" i="2" s="1"/>
  <c r="AR36" i="2" s="1"/>
  <c r="AS36" i="2" s="1"/>
  <c r="AT36" i="2" s="1"/>
  <c r="AU36" i="2" s="1"/>
  <c r="AV36" i="2" s="1"/>
  <c r="AW36" i="2" s="1"/>
  <c r="AX36" i="2" s="1"/>
  <c r="AY36" i="2" s="1"/>
  <c r="AZ36" i="2" s="1"/>
  <c r="BA36" i="2" s="1"/>
  <c r="BB36" i="2" s="1"/>
  <c r="BC36" i="2" s="1"/>
  <c r="BD36" i="2" s="1"/>
  <c r="BE36" i="2" s="1"/>
  <c r="BF36" i="2" s="1"/>
  <c r="BG36" i="2" s="1"/>
  <c r="BH36" i="2" s="1"/>
  <c r="BI36" i="2" s="1"/>
  <c r="BJ36" i="2" s="1"/>
  <c r="BK36" i="2" s="1"/>
  <c r="BL36" i="2" s="1"/>
  <c r="BM36" i="2" s="1"/>
  <c r="BN36" i="2" s="1"/>
  <c r="BO36" i="2" s="1"/>
  <c r="BP36" i="2" s="1"/>
  <c r="BQ36" i="2" s="1"/>
  <c r="BR36" i="2" s="1"/>
  <c r="BS36" i="2" s="1"/>
  <c r="BT36" i="2" s="1"/>
  <c r="BU36" i="2" s="1"/>
  <c r="BV36" i="2" s="1"/>
  <c r="BW36" i="2" s="1"/>
  <c r="BX36" i="2" s="1"/>
  <c r="BY36" i="2" s="1"/>
  <c r="BZ36" i="2" s="1"/>
  <c r="CA36" i="2" s="1"/>
  <c r="CB36" i="2" s="1"/>
  <c r="CC36" i="2" s="1"/>
  <c r="CD36" i="2" s="1"/>
  <c r="CE36" i="2" s="1"/>
  <c r="CF36" i="2" s="1"/>
  <c r="CG36" i="2" s="1"/>
  <c r="CH36" i="2" s="1"/>
  <c r="CI36" i="2" s="1"/>
  <c r="CJ36" i="2" s="1"/>
  <c r="CK36" i="2" s="1"/>
  <c r="CL36" i="2" s="1"/>
  <c r="U32" i="2"/>
  <c r="V32" i="2" s="1"/>
  <c r="W32" i="2" s="1"/>
  <c r="X32" i="2" s="1"/>
  <c r="Y32" i="2" s="1"/>
  <c r="Z32" i="2" s="1"/>
  <c r="AA32" i="2" s="1"/>
  <c r="AB32" i="2" s="1"/>
  <c r="AC32" i="2" s="1"/>
  <c r="AD32" i="2" s="1"/>
  <c r="AE32" i="2" s="1"/>
  <c r="AF32" i="2" s="1"/>
  <c r="AG32" i="2" s="1"/>
  <c r="AH32" i="2" s="1"/>
  <c r="AI32" i="2" s="1"/>
  <c r="AJ32" i="2" s="1"/>
  <c r="AK32" i="2" s="1"/>
  <c r="AL32" i="2" s="1"/>
  <c r="AM32" i="2" s="1"/>
  <c r="AN32" i="2" s="1"/>
  <c r="AO32" i="2" s="1"/>
  <c r="AP32" i="2" s="1"/>
  <c r="AQ32" i="2" s="1"/>
  <c r="AR32" i="2" s="1"/>
  <c r="AS32" i="2" s="1"/>
  <c r="AT32" i="2" s="1"/>
  <c r="AU32" i="2" s="1"/>
  <c r="AV32" i="2" s="1"/>
  <c r="AW32" i="2" s="1"/>
  <c r="AX32" i="2" s="1"/>
  <c r="AY32" i="2" s="1"/>
  <c r="AZ32" i="2" s="1"/>
  <c r="BA32" i="2" s="1"/>
  <c r="BB32" i="2" s="1"/>
  <c r="BC32" i="2" s="1"/>
  <c r="BD32" i="2" s="1"/>
  <c r="BE32" i="2" s="1"/>
  <c r="BF32" i="2" s="1"/>
  <c r="BG32" i="2" s="1"/>
  <c r="BH32" i="2" s="1"/>
  <c r="BI32" i="2" s="1"/>
  <c r="BJ32" i="2" s="1"/>
  <c r="BK32" i="2" s="1"/>
  <c r="BL32" i="2" s="1"/>
  <c r="BM32" i="2" s="1"/>
  <c r="BN32" i="2" s="1"/>
  <c r="BO32" i="2" s="1"/>
  <c r="BP32" i="2" s="1"/>
  <c r="BQ32" i="2" s="1"/>
  <c r="BR32" i="2" s="1"/>
  <c r="BS32" i="2" s="1"/>
  <c r="BT32" i="2" s="1"/>
  <c r="BU32" i="2" s="1"/>
  <c r="BV32" i="2" s="1"/>
  <c r="BW32" i="2" s="1"/>
  <c r="BX32" i="2" s="1"/>
  <c r="BY32" i="2" s="1"/>
  <c r="BZ32" i="2" s="1"/>
  <c r="CA32" i="2" s="1"/>
  <c r="CB32" i="2" s="1"/>
  <c r="CC32" i="2" s="1"/>
  <c r="CD32" i="2" s="1"/>
  <c r="CE32" i="2" s="1"/>
  <c r="CF32" i="2" s="1"/>
  <c r="CG32" i="2" s="1"/>
  <c r="CH32" i="2" s="1"/>
  <c r="CI32" i="2" s="1"/>
  <c r="CJ32" i="2" s="1"/>
  <c r="CK32" i="2" s="1"/>
  <c r="CL32" i="2" s="1"/>
  <c r="U28" i="2"/>
  <c r="V28" i="2" s="1"/>
  <c r="W28" i="2" s="1"/>
  <c r="X28" i="2" s="1"/>
  <c r="Y28" i="2" s="1"/>
  <c r="Z28" i="2" s="1"/>
  <c r="AA28" i="2" s="1"/>
  <c r="AB28" i="2" s="1"/>
  <c r="AC28" i="2" s="1"/>
  <c r="AD28" i="2" s="1"/>
  <c r="AE28" i="2" s="1"/>
  <c r="AF28" i="2" s="1"/>
  <c r="AG28" i="2" s="1"/>
  <c r="AH28" i="2" s="1"/>
  <c r="AI28" i="2" s="1"/>
  <c r="AJ28" i="2" s="1"/>
  <c r="AK28" i="2" s="1"/>
  <c r="AL28" i="2" s="1"/>
  <c r="AM28" i="2" s="1"/>
  <c r="AN28" i="2" s="1"/>
  <c r="AO28" i="2" s="1"/>
  <c r="AP28" i="2" s="1"/>
  <c r="AQ28" i="2" s="1"/>
  <c r="AR28" i="2" s="1"/>
  <c r="AS28" i="2" s="1"/>
  <c r="AT28" i="2" s="1"/>
  <c r="AU28" i="2" s="1"/>
  <c r="AV28" i="2" s="1"/>
  <c r="AW28" i="2" s="1"/>
  <c r="AX28" i="2" s="1"/>
  <c r="AY28" i="2" s="1"/>
  <c r="AZ28" i="2" s="1"/>
  <c r="BA28" i="2" s="1"/>
  <c r="BB28" i="2" s="1"/>
  <c r="BC28" i="2" s="1"/>
  <c r="BD28" i="2" s="1"/>
  <c r="BE28" i="2" s="1"/>
  <c r="BF28" i="2" s="1"/>
  <c r="BG28" i="2" s="1"/>
  <c r="BH28" i="2" s="1"/>
  <c r="BI28" i="2" s="1"/>
  <c r="BJ28" i="2" s="1"/>
  <c r="BK28" i="2" s="1"/>
  <c r="BL28" i="2" s="1"/>
  <c r="BM28" i="2" s="1"/>
  <c r="BN28" i="2" s="1"/>
  <c r="BO28" i="2" s="1"/>
  <c r="BP28" i="2" s="1"/>
  <c r="BQ28" i="2" s="1"/>
  <c r="BR28" i="2" s="1"/>
  <c r="BS28" i="2" s="1"/>
  <c r="BT28" i="2" s="1"/>
  <c r="BU28" i="2" s="1"/>
  <c r="BV28" i="2" s="1"/>
  <c r="BW28" i="2" s="1"/>
  <c r="BX28" i="2" s="1"/>
  <c r="BY28" i="2" s="1"/>
  <c r="BZ28" i="2" s="1"/>
  <c r="CA28" i="2" s="1"/>
  <c r="CB28" i="2" s="1"/>
  <c r="CC28" i="2" s="1"/>
  <c r="CD28" i="2" s="1"/>
  <c r="CE28" i="2" s="1"/>
  <c r="CF28" i="2" s="1"/>
  <c r="CG28" i="2" s="1"/>
  <c r="CH28" i="2" s="1"/>
  <c r="CI28" i="2" s="1"/>
  <c r="CJ28" i="2" s="1"/>
  <c r="CK28" i="2" s="1"/>
  <c r="CL28" i="2" s="1"/>
  <c r="U30" i="2"/>
  <c r="V30" i="2" s="1"/>
  <c r="W30" i="2" s="1"/>
  <c r="X30" i="2" s="1"/>
  <c r="Y30" i="2" s="1"/>
  <c r="Z30" i="2" s="1"/>
  <c r="AA30" i="2" s="1"/>
  <c r="AB30" i="2" s="1"/>
  <c r="AC30" i="2" s="1"/>
  <c r="AD30" i="2" s="1"/>
  <c r="AE30" i="2" s="1"/>
  <c r="AF30" i="2" s="1"/>
  <c r="AG30" i="2" s="1"/>
  <c r="AH30" i="2" s="1"/>
  <c r="AI30" i="2" s="1"/>
  <c r="AJ30" i="2" s="1"/>
  <c r="AK30" i="2" s="1"/>
  <c r="AL30" i="2" s="1"/>
  <c r="AM30" i="2" s="1"/>
  <c r="AN30" i="2" s="1"/>
  <c r="AO30" i="2" s="1"/>
  <c r="AP30" i="2" s="1"/>
  <c r="AQ30" i="2" s="1"/>
  <c r="AR30" i="2" s="1"/>
  <c r="AS30" i="2" s="1"/>
  <c r="AT30" i="2" s="1"/>
  <c r="AU30" i="2" s="1"/>
  <c r="AV30" i="2" s="1"/>
  <c r="AW30" i="2" s="1"/>
  <c r="AX30" i="2" s="1"/>
  <c r="AY30" i="2" s="1"/>
  <c r="AZ30" i="2" s="1"/>
  <c r="BA30" i="2" s="1"/>
  <c r="BB30" i="2" s="1"/>
  <c r="BC30" i="2" s="1"/>
  <c r="BD30" i="2" s="1"/>
  <c r="BE30" i="2" s="1"/>
  <c r="BF30" i="2" s="1"/>
  <c r="BG30" i="2" s="1"/>
  <c r="BH30" i="2" s="1"/>
  <c r="BI30" i="2" s="1"/>
  <c r="BJ30" i="2" s="1"/>
  <c r="BK30" i="2" s="1"/>
  <c r="BL30" i="2" s="1"/>
  <c r="BM30" i="2" s="1"/>
  <c r="BN30" i="2" s="1"/>
  <c r="BO30" i="2" s="1"/>
  <c r="BP30" i="2" s="1"/>
  <c r="BQ30" i="2" s="1"/>
  <c r="BR30" i="2" s="1"/>
  <c r="BS30" i="2" s="1"/>
  <c r="BT30" i="2" s="1"/>
  <c r="BU30" i="2" s="1"/>
  <c r="BV30" i="2" s="1"/>
  <c r="BW30" i="2" s="1"/>
  <c r="BX30" i="2" s="1"/>
  <c r="BY30" i="2" s="1"/>
  <c r="BZ30" i="2" s="1"/>
  <c r="CA30" i="2" s="1"/>
  <c r="CB30" i="2" s="1"/>
  <c r="CC30" i="2" s="1"/>
  <c r="CD30" i="2" s="1"/>
  <c r="CE30" i="2" s="1"/>
  <c r="CF30" i="2" s="1"/>
  <c r="CG30" i="2" s="1"/>
  <c r="CH30" i="2" s="1"/>
  <c r="CI30" i="2" s="1"/>
  <c r="CJ30" i="2" s="1"/>
  <c r="CK30" i="2" s="1"/>
  <c r="CL30" i="2" s="1"/>
  <c r="U31" i="2"/>
  <c r="V31" i="2" s="1"/>
  <c r="W31" i="2" s="1"/>
  <c r="X31" i="2" s="1"/>
  <c r="Y31" i="2" s="1"/>
  <c r="Z31" i="2" s="1"/>
  <c r="AA31" i="2" s="1"/>
  <c r="AB31" i="2" s="1"/>
  <c r="AC31" i="2" s="1"/>
  <c r="AD31" i="2" s="1"/>
  <c r="AE31" i="2" s="1"/>
  <c r="AF31" i="2" s="1"/>
  <c r="AG31" i="2" s="1"/>
  <c r="AH31" i="2" s="1"/>
  <c r="AI31" i="2" s="1"/>
  <c r="AJ31" i="2" s="1"/>
  <c r="AK31" i="2" s="1"/>
  <c r="AL31" i="2" s="1"/>
  <c r="AM31" i="2" s="1"/>
  <c r="AN31" i="2" s="1"/>
  <c r="AO31" i="2" s="1"/>
  <c r="AP31" i="2" s="1"/>
  <c r="AQ31" i="2" s="1"/>
  <c r="AR31" i="2" s="1"/>
  <c r="AS31" i="2" s="1"/>
  <c r="AT31" i="2" s="1"/>
  <c r="AU31" i="2" s="1"/>
  <c r="AV31" i="2" s="1"/>
  <c r="AW31" i="2" s="1"/>
  <c r="AX31" i="2" s="1"/>
  <c r="AY31" i="2" s="1"/>
  <c r="AZ31" i="2" s="1"/>
  <c r="BA31" i="2" s="1"/>
  <c r="BB31" i="2" s="1"/>
  <c r="BC31" i="2" s="1"/>
  <c r="BD31" i="2" s="1"/>
  <c r="BE31" i="2" s="1"/>
  <c r="BF31" i="2" s="1"/>
  <c r="BG31" i="2" s="1"/>
  <c r="BH31" i="2" s="1"/>
  <c r="BI31" i="2" s="1"/>
  <c r="BJ31" i="2" s="1"/>
  <c r="BK31" i="2" s="1"/>
  <c r="BL31" i="2" s="1"/>
  <c r="BM31" i="2" s="1"/>
  <c r="BN31" i="2" s="1"/>
  <c r="BO31" i="2" s="1"/>
  <c r="BP31" i="2" s="1"/>
  <c r="BQ31" i="2" s="1"/>
  <c r="BR31" i="2" s="1"/>
  <c r="BS31" i="2" s="1"/>
  <c r="BT31" i="2" s="1"/>
  <c r="BU31" i="2" s="1"/>
  <c r="BV31" i="2" s="1"/>
  <c r="BW31" i="2" s="1"/>
  <c r="BX31" i="2" s="1"/>
  <c r="BY31" i="2" s="1"/>
  <c r="BZ31" i="2" s="1"/>
  <c r="CA31" i="2" s="1"/>
  <c r="CB31" i="2" s="1"/>
  <c r="CC31" i="2" s="1"/>
  <c r="CD31" i="2" s="1"/>
  <c r="CE31" i="2" s="1"/>
  <c r="CF31" i="2" s="1"/>
  <c r="CG31" i="2" s="1"/>
  <c r="CH31" i="2" s="1"/>
  <c r="CI31" i="2" s="1"/>
  <c r="CJ31" i="2" s="1"/>
  <c r="CK31" i="2" s="1"/>
  <c r="CL31" i="2" s="1"/>
  <c r="U34" i="2"/>
  <c r="V34" i="2" s="1"/>
  <c r="W34" i="2" s="1"/>
  <c r="X34" i="2" s="1"/>
  <c r="Y34" i="2" s="1"/>
  <c r="Z34" i="2" s="1"/>
  <c r="AA34" i="2" s="1"/>
  <c r="AB34" i="2" s="1"/>
  <c r="AC34" i="2" s="1"/>
  <c r="AD34" i="2" s="1"/>
  <c r="AE34" i="2" s="1"/>
  <c r="AF34" i="2" s="1"/>
  <c r="AG34" i="2" s="1"/>
  <c r="AH34" i="2" s="1"/>
  <c r="AI34" i="2" s="1"/>
  <c r="AJ34" i="2" s="1"/>
  <c r="AK34" i="2" s="1"/>
  <c r="AL34" i="2" s="1"/>
  <c r="AM34" i="2" s="1"/>
  <c r="AN34" i="2" s="1"/>
  <c r="AO34" i="2" s="1"/>
  <c r="AP34" i="2" s="1"/>
  <c r="AQ34" i="2" s="1"/>
  <c r="AR34" i="2" s="1"/>
  <c r="AS34" i="2" s="1"/>
  <c r="AT34" i="2" s="1"/>
  <c r="AU34" i="2" s="1"/>
  <c r="AV34" i="2" s="1"/>
  <c r="AW34" i="2" s="1"/>
  <c r="AX34" i="2" s="1"/>
  <c r="AY34" i="2" s="1"/>
  <c r="AZ34" i="2" s="1"/>
  <c r="BA34" i="2" s="1"/>
  <c r="BB34" i="2" s="1"/>
  <c r="BC34" i="2" s="1"/>
  <c r="BD34" i="2" s="1"/>
  <c r="BE34" i="2" s="1"/>
  <c r="BF34" i="2" s="1"/>
  <c r="BG34" i="2" s="1"/>
  <c r="BH34" i="2" s="1"/>
  <c r="BI34" i="2" s="1"/>
  <c r="BJ34" i="2" s="1"/>
  <c r="BK34" i="2" s="1"/>
  <c r="BL34" i="2" s="1"/>
  <c r="BM34" i="2" s="1"/>
  <c r="BN34" i="2" s="1"/>
  <c r="BO34" i="2" s="1"/>
  <c r="BP34" i="2" s="1"/>
  <c r="BQ34" i="2" s="1"/>
  <c r="BR34" i="2" s="1"/>
  <c r="BS34" i="2" s="1"/>
  <c r="BT34" i="2" s="1"/>
  <c r="BU34" i="2" s="1"/>
  <c r="BV34" i="2" s="1"/>
  <c r="BW34" i="2" s="1"/>
  <c r="BX34" i="2" s="1"/>
  <c r="BY34" i="2" s="1"/>
  <c r="BZ34" i="2" s="1"/>
  <c r="CA34" i="2" s="1"/>
  <c r="CB34" i="2" s="1"/>
  <c r="CC34" i="2" s="1"/>
  <c r="CD34" i="2" s="1"/>
  <c r="CE34" i="2" s="1"/>
  <c r="CF34" i="2" s="1"/>
  <c r="CG34" i="2" s="1"/>
  <c r="CH34" i="2" s="1"/>
  <c r="CI34" i="2" s="1"/>
  <c r="CJ34" i="2" s="1"/>
  <c r="CK34" i="2" s="1"/>
  <c r="CL34" i="2" s="1"/>
  <c r="U40" i="2"/>
  <c r="V40" i="2" s="1"/>
  <c r="W40" i="2" s="1"/>
  <c r="X40" i="2" s="1"/>
  <c r="Y40" i="2" s="1"/>
  <c r="Z40" i="2" s="1"/>
  <c r="AA40" i="2" s="1"/>
  <c r="AB40" i="2" s="1"/>
  <c r="AC40" i="2" s="1"/>
  <c r="AD40" i="2" s="1"/>
  <c r="AE40" i="2" s="1"/>
  <c r="AF40" i="2" s="1"/>
  <c r="AG40" i="2" s="1"/>
  <c r="AH40" i="2" s="1"/>
  <c r="AI40" i="2" s="1"/>
  <c r="AJ40" i="2" s="1"/>
  <c r="AK40" i="2" s="1"/>
  <c r="AL40" i="2" s="1"/>
  <c r="AM40" i="2" s="1"/>
  <c r="AN40" i="2" s="1"/>
  <c r="AO40" i="2" s="1"/>
  <c r="AP40" i="2" s="1"/>
  <c r="AQ40" i="2" s="1"/>
  <c r="AR40" i="2" s="1"/>
  <c r="AS40" i="2" s="1"/>
  <c r="AT40" i="2" s="1"/>
  <c r="AU40" i="2" s="1"/>
  <c r="AV40" i="2" s="1"/>
  <c r="AW40" i="2" s="1"/>
  <c r="AX40" i="2" s="1"/>
  <c r="AY40" i="2" s="1"/>
  <c r="AZ40" i="2" s="1"/>
  <c r="BA40" i="2" s="1"/>
  <c r="BB40" i="2" s="1"/>
  <c r="BC40" i="2" s="1"/>
  <c r="BD40" i="2" s="1"/>
  <c r="BE40" i="2" s="1"/>
  <c r="BF40" i="2" s="1"/>
  <c r="BG40" i="2" s="1"/>
  <c r="BH40" i="2" s="1"/>
  <c r="BI40" i="2" s="1"/>
  <c r="BJ40" i="2" s="1"/>
  <c r="BK40" i="2" s="1"/>
  <c r="BL40" i="2" s="1"/>
  <c r="BM40" i="2" s="1"/>
  <c r="BN40" i="2" s="1"/>
  <c r="BO40" i="2" s="1"/>
  <c r="BP40" i="2" s="1"/>
  <c r="BQ40" i="2" s="1"/>
  <c r="BR40" i="2" s="1"/>
  <c r="BS40" i="2" s="1"/>
  <c r="BT40" i="2" s="1"/>
  <c r="BU40" i="2" s="1"/>
  <c r="BV40" i="2" s="1"/>
  <c r="BW40" i="2" s="1"/>
  <c r="BX40" i="2" s="1"/>
  <c r="BY40" i="2" s="1"/>
  <c r="BZ40" i="2" s="1"/>
  <c r="CA40" i="2" s="1"/>
  <c r="CB40" i="2" s="1"/>
  <c r="CC40" i="2" s="1"/>
  <c r="CD40" i="2" s="1"/>
  <c r="CE40" i="2" s="1"/>
  <c r="CF40" i="2" s="1"/>
  <c r="CG40" i="2" s="1"/>
  <c r="CH40" i="2" s="1"/>
  <c r="CI40" i="2" s="1"/>
  <c r="CJ40" i="2" s="1"/>
  <c r="CK40" i="2" s="1"/>
  <c r="CL40" i="2" s="1"/>
  <c r="C9" i="4" l="1"/>
  <c r="H44" i="8"/>
  <c r="H24" i="8"/>
  <c r="CP11" i="2"/>
  <c r="T11" i="2" s="1"/>
  <c r="U41" i="2"/>
  <c r="V41" i="2" s="1"/>
  <c r="W41" i="2" s="1"/>
  <c r="X41" i="2" s="1"/>
  <c r="Y41" i="2" s="1"/>
  <c r="Z41" i="2" s="1"/>
  <c r="AA41" i="2" s="1"/>
  <c r="AB41" i="2" s="1"/>
  <c r="AC41" i="2" s="1"/>
  <c r="AD41" i="2" s="1"/>
  <c r="AE41" i="2" s="1"/>
  <c r="AF41" i="2" s="1"/>
  <c r="AG41" i="2" s="1"/>
  <c r="AH41" i="2" s="1"/>
  <c r="AI41" i="2" s="1"/>
  <c r="AJ41" i="2" s="1"/>
  <c r="AK41" i="2" s="1"/>
  <c r="AL41" i="2" s="1"/>
  <c r="AM41" i="2" s="1"/>
  <c r="AN41" i="2" s="1"/>
  <c r="AO41" i="2" s="1"/>
  <c r="AP41" i="2" s="1"/>
  <c r="AQ41" i="2" s="1"/>
  <c r="AR41" i="2" s="1"/>
  <c r="AS41" i="2" s="1"/>
  <c r="AT41" i="2" s="1"/>
  <c r="AU41" i="2" s="1"/>
  <c r="AV41" i="2" s="1"/>
  <c r="AW41" i="2" s="1"/>
  <c r="AX41" i="2" s="1"/>
  <c r="AY41" i="2" s="1"/>
  <c r="AZ41" i="2" s="1"/>
  <c r="BA41" i="2" s="1"/>
  <c r="BB41" i="2" s="1"/>
  <c r="BC41" i="2" s="1"/>
  <c r="BD41" i="2" s="1"/>
  <c r="BE41" i="2" s="1"/>
  <c r="BF41" i="2" s="1"/>
  <c r="BG41" i="2" s="1"/>
  <c r="BH41" i="2" s="1"/>
  <c r="BI41" i="2" s="1"/>
  <c r="BJ41" i="2" s="1"/>
  <c r="BK41" i="2" s="1"/>
  <c r="BL41" i="2" s="1"/>
  <c r="BM41" i="2" s="1"/>
  <c r="BN41" i="2" s="1"/>
  <c r="BO41" i="2" s="1"/>
  <c r="BP41" i="2" s="1"/>
  <c r="BQ41" i="2" s="1"/>
  <c r="BR41" i="2" s="1"/>
  <c r="BS41" i="2" s="1"/>
  <c r="BT41" i="2" s="1"/>
  <c r="BU41" i="2" s="1"/>
  <c r="BV41" i="2" s="1"/>
  <c r="BW41" i="2" s="1"/>
  <c r="BX41" i="2" s="1"/>
  <c r="BY41" i="2" s="1"/>
  <c r="BZ41" i="2" s="1"/>
  <c r="CA41" i="2" s="1"/>
  <c r="CB41" i="2" s="1"/>
  <c r="CC41" i="2" s="1"/>
  <c r="CD41" i="2" s="1"/>
  <c r="CE41" i="2" s="1"/>
  <c r="CF41" i="2" s="1"/>
  <c r="CG41" i="2" s="1"/>
  <c r="CH41" i="2" s="1"/>
  <c r="CI41" i="2" s="1"/>
  <c r="CJ41" i="2" s="1"/>
  <c r="CK41" i="2" s="1"/>
  <c r="CL41" i="2" s="1"/>
  <c r="U37" i="2"/>
  <c r="V37" i="2" s="1"/>
  <c r="W37" i="2" s="1"/>
  <c r="X37" i="2" s="1"/>
  <c r="Y37" i="2" s="1"/>
  <c r="Z37" i="2" s="1"/>
  <c r="AA37" i="2" s="1"/>
  <c r="AB37" i="2" s="1"/>
  <c r="AC37" i="2" s="1"/>
  <c r="AD37" i="2" s="1"/>
  <c r="AE37" i="2" s="1"/>
  <c r="AF37" i="2" s="1"/>
  <c r="AG37" i="2" s="1"/>
  <c r="AH37" i="2" s="1"/>
  <c r="AI37" i="2" s="1"/>
  <c r="AJ37" i="2" s="1"/>
  <c r="AK37" i="2" s="1"/>
  <c r="AL37" i="2" s="1"/>
  <c r="AM37" i="2" s="1"/>
  <c r="AN37" i="2" s="1"/>
  <c r="AO37" i="2" s="1"/>
  <c r="AP37" i="2" s="1"/>
  <c r="AQ37" i="2" s="1"/>
  <c r="AR37" i="2" s="1"/>
  <c r="AS37" i="2" s="1"/>
  <c r="AT37" i="2" s="1"/>
  <c r="AU37" i="2" s="1"/>
  <c r="AV37" i="2" s="1"/>
  <c r="AW37" i="2" s="1"/>
  <c r="AX37" i="2" s="1"/>
  <c r="AY37" i="2" s="1"/>
  <c r="AZ37" i="2" s="1"/>
  <c r="BA37" i="2" s="1"/>
  <c r="BB37" i="2" s="1"/>
  <c r="BC37" i="2" s="1"/>
  <c r="BD37" i="2" s="1"/>
  <c r="BE37" i="2" s="1"/>
  <c r="BF37" i="2" s="1"/>
  <c r="BG37" i="2" s="1"/>
  <c r="BH37" i="2" s="1"/>
  <c r="BI37" i="2" s="1"/>
  <c r="BJ37" i="2" s="1"/>
  <c r="BK37" i="2" s="1"/>
  <c r="BL37" i="2" s="1"/>
  <c r="BM37" i="2" s="1"/>
  <c r="BN37" i="2" s="1"/>
  <c r="BO37" i="2" s="1"/>
  <c r="BP37" i="2" s="1"/>
  <c r="BQ37" i="2" s="1"/>
  <c r="BR37" i="2" s="1"/>
  <c r="BS37" i="2" s="1"/>
  <c r="BT37" i="2" s="1"/>
  <c r="BU37" i="2" s="1"/>
  <c r="BV37" i="2" s="1"/>
  <c r="BW37" i="2" s="1"/>
  <c r="BX37" i="2" s="1"/>
  <c r="BY37" i="2" s="1"/>
  <c r="BZ37" i="2" s="1"/>
  <c r="CA37" i="2" s="1"/>
  <c r="CB37" i="2" s="1"/>
  <c r="CC37" i="2" s="1"/>
  <c r="CD37" i="2" s="1"/>
  <c r="CE37" i="2" s="1"/>
  <c r="CF37" i="2" s="1"/>
  <c r="CG37" i="2" s="1"/>
  <c r="CH37" i="2" s="1"/>
  <c r="CI37" i="2" s="1"/>
  <c r="CJ37" i="2" s="1"/>
  <c r="CK37" i="2" s="1"/>
  <c r="CL37" i="2" s="1"/>
  <c r="U39" i="2"/>
  <c r="V39" i="2" s="1"/>
  <c r="W39" i="2" s="1"/>
  <c r="X39" i="2" s="1"/>
  <c r="Y39" i="2" s="1"/>
  <c r="Z39" i="2" s="1"/>
  <c r="AA39" i="2" s="1"/>
  <c r="AB39" i="2" s="1"/>
  <c r="AC39" i="2" s="1"/>
  <c r="AD39" i="2" s="1"/>
  <c r="AE39" i="2" s="1"/>
  <c r="AF39" i="2" s="1"/>
  <c r="AG39" i="2" s="1"/>
  <c r="AH39" i="2" s="1"/>
  <c r="AI39" i="2" s="1"/>
  <c r="AJ39" i="2" s="1"/>
  <c r="AK39" i="2" s="1"/>
  <c r="AL39" i="2" s="1"/>
  <c r="AM39" i="2" s="1"/>
  <c r="AN39" i="2" s="1"/>
  <c r="AO39" i="2" s="1"/>
  <c r="AP39" i="2" s="1"/>
  <c r="AQ39" i="2" s="1"/>
  <c r="AR39" i="2" s="1"/>
  <c r="AS39" i="2" s="1"/>
  <c r="AT39" i="2" s="1"/>
  <c r="AU39" i="2" s="1"/>
  <c r="AV39" i="2" s="1"/>
  <c r="AW39" i="2" s="1"/>
  <c r="AX39" i="2" s="1"/>
  <c r="AY39" i="2" s="1"/>
  <c r="AZ39" i="2" s="1"/>
  <c r="BA39" i="2" s="1"/>
  <c r="BB39" i="2" s="1"/>
  <c r="BC39" i="2" s="1"/>
  <c r="BD39" i="2" s="1"/>
  <c r="BE39" i="2" s="1"/>
  <c r="BF39" i="2" s="1"/>
  <c r="BG39" i="2" s="1"/>
  <c r="BH39" i="2" s="1"/>
  <c r="BI39" i="2" s="1"/>
  <c r="BJ39" i="2" s="1"/>
  <c r="BK39" i="2" s="1"/>
  <c r="BL39" i="2" s="1"/>
  <c r="BM39" i="2" s="1"/>
  <c r="BN39" i="2" s="1"/>
  <c r="BO39" i="2" s="1"/>
  <c r="BP39" i="2" s="1"/>
  <c r="BQ39" i="2" s="1"/>
  <c r="BR39" i="2" s="1"/>
  <c r="BS39" i="2" s="1"/>
  <c r="BT39" i="2" s="1"/>
  <c r="BU39" i="2" s="1"/>
  <c r="BV39" i="2" s="1"/>
  <c r="BW39" i="2" s="1"/>
  <c r="BX39" i="2" s="1"/>
  <c r="BY39" i="2" s="1"/>
  <c r="BZ39" i="2" s="1"/>
  <c r="CA39" i="2" s="1"/>
  <c r="CB39" i="2" s="1"/>
  <c r="CC39" i="2" s="1"/>
  <c r="CD39" i="2" s="1"/>
  <c r="CE39" i="2" s="1"/>
  <c r="CF39" i="2" s="1"/>
  <c r="CG39" i="2" s="1"/>
  <c r="CH39" i="2" s="1"/>
  <c r="CI39" i="2" s="1"/>
  <c r="CJ39" i="2" s="1"/>
  <c r="CK39" i="2" s="1"/>
  <c r="CL39" i="2" s="1"/>
  <c r="U47" i="2"/>
  <c r="V47" i="2" s="1"/>
  <c r="W47" i="2" s="1"/>
  <c r="X47" i="2" s="1"/>
  <c r="Y47" i="2" s="1"/>
  <c r="Z47" i="2" s="1"/>
  <c r="AA47" i="2" s="1"/>
  <c r="AB47" i="2" s="1"/>
  <c r="AC47" i="2" s="1"/>
  <c r="AD47" i="2" s="1"/>
  <c r="AE47" i="2" s="1"/>
  <c r="AF47" i="2" s="1"/>
  <c r="AG47" i="2" s="1"/>
  <c r="AH47" i="2" s="1"/>
  <c r="AI47" i="2" s="1"/>
  <c r="AJ47" i="2" s="1"/>
  <c r="AK47" i="2" s="1"/>
  <c r="AL47" i="2" s="1"/>
  <c r="AM47" i="2" s="1"/>
  <c r="AN47" i="2" s="1"/>
  <c r="AO47" i="2" s="1"/>
  <c r="AP47" i="2" s="1"/>
  <c r="AQ47" i="2" s="1"/>
  <c r="AR47" i="2" s="1"/>
  <c r="AS47" i="2" s="1"/>
  <c r="AT47" i="2" s="1"/>
  <c r="AU47" i="2" s="1"/>
  <c r="AV47" i="2" s="1"/>
  <c r="AW47" i="2" s="1"/>
  <c r="AX47" i="2" s="1"/>
  <c r="AY47" i="2" s="1"/>
  <c r="AZ47" i="2" s="1"/>
  <c r="BA47" i="2" s="1"/>
  <c r="BB47" i="2" s="1"/>
  <c r="BC47" i="2" s="1"/>
  <c r="BD47" i="2" s="1"/>
  <c r="BE47" i="2" s="1"/>
  <c r="BF47" i="2" s="1"/>
  <c r="BG47" i="2" s="1"/>
  <c r="BH47" i="2" s="1"/>
  <c r="BI47" i="2" s="1"/>
  <c r="BJ47" i="2" s="1"/>
  <c r="BK47" i="2" s="1"/>
  <c r="BL47" i="2" s="1"/>
  <c r="BM47" i="2" s="1"/>
  <c r="BN47" i="2" s="1"/>
  <c r="BO47" i="2" s="1"/>
  <c r="BP47" i="2" s="1"/>
  <c r="BQ47" i="2" s="1"/>
  <c r="BR47" i="2" s="1"/>
  <c r="BS47" i="2" s="1"/>
  <c r="BT47" i="2" s="1"/>
  <c r="BU47" i="2" s="1"/>
  <c r="BV47" i="2" s="1"/>
  <c r="BW47" i="2" s="1"/>
  <c r="BX47" i="2" s="1"/>
  <c r="BY47" i="2" s="1"/>
  <c r="BZ47" i="2" s="1"/>
  <c r="CA47" i="2" s="1"/>
  <c r="CB47" i="2" s="1"/>
  <c r="CC47" i="2" s="1"/>
  <c r="CD47" i="2" s="1"/>
  <c r="CE47" i="2" s="1"/>
  <c r="CF47" i="2" s="1"/>
  <c r="CG47" i="2" s="1"/>
  <c r="CH47" i="2" s="1"/>
  <c r="CI47" i="2" s="1"/>
  <c r="CJ47" i="2" s="1"/>
  <c r="CK47" i="2" s="1"/>
  <c r="CL47" i="2" s="1"/>
  <c r="U38" i="2"/>
  <c r="V38" i="2" s="1"/>
  <c r="W38" i="2" s="1"/>
  <c r="X38" i="2" s="1"/>
  <c r="Y38" i="2" s="1"/>
  <c r="Z38" i="2" s="1"/>
  <c r="AA38" i="2" s="1"/>
  <c r="AB38" i="2" s="1"/>
  <c r="AC38" i="2" s="1"/>
  <c r="AD38" i="2" s="1"/>
  <c r="AE38" i="2" s="1"/>
  <c r="AF38" i="2" s="1"/>
  <c r="AG38" i="2" s="1"/>
  <c r="AH38" i="2" s="1"/>
  <c r="AI38" i="2" s="1"/>
  <c r="AJ38" i="2" s="1"/>
  <c r="AK38" i="2" s="1"/>
  <c r="AL38" i="2" s="1"/>
  <c r="AM38" i="2" s="1"/>
  <c r="AN38" i="2" s="1"/>
  <c r="AO38" i="2" s="1"/>
  <c r="AP38" i="2" s="1"/>
  <c r="AQ38" i="2" s="1"/>
  <c r="AR38" i="2" s="1"/>
  <c r="AS38" i="2" s="1"/>
  <c r="AT38" i="2" s="1"/>
  <c r="AU38" i="2" s="1"/>
  <c r="AV38" i="2" s="1"/>
  <c r="AW38" i="2" s="1"/>
  <c r="AX38" i="2" s="1"/>
  <c r="AY38" i="2" s="1"/>
  <c r="AZ38" i="2" s="1"/>
  <c r="BA38" i="2" s="1"/>
  <c r="BB38" i="2" s="1"/>
  <c r="BC38" i="2" s="1"/>
  <c r="BD38" i="2" s="1"/>
  <c r="BE38" i="2" s="1"/>
  <c r="BF38" i="2" s="1"/>
  <c r="BG38" i="2" s="1"/>
  <c r="BH38" i="2" s="1"/>
  <c r="BI38" i="2" s="1"/>
  <c r="BJ38" i="2" s="1"/>
  <c r="BK38" i="2" s="1"/>
  <c r="BL38" i="2" s="1"/>
  <c r="BM38" i="2" s="1"/>
  <c r="BN38" i="2" s="1"/>
  <c r="BO38" i="2" s="1"/>
  <c r="BP38" i="2" s="1"/>
  <c r="BQ38" i="2" s="1"/>
  <c r="BR38" i="2" s="1"/>
  <c r="BS38" i="2" s="1"/>
  <c r="BT38" i="2" s="1"/>
  <c r="BU38" i="2" s="1"/>
  <c r="BV38" i="2" s="1"/>
  <c r="BW38" i="2" s="1"/>
  <c r="BX38" i="2" s="1"/>
  <c r="BY38" i="2" s="1"/>
  <c r="BZ38" i="2" s="1"/>
  <c r="CA38" i="2" s="1"/>
  <c r="CB38" i="2" s="1"/>
  <c r="CC38" i="2" s="1"/>
  <c r="CD38" i="2" s="1"/>
  <c r="CE38" i="2" s="1"/>
  <c r="CF38" i="2" s="1"/>
  <c r="CG38" i="2" s="1"/>
  <c r="CH38" i="2" s="1"/>
  <c r="CI38" i="2" s="1"/>
  <c r="CJ38" i="2" s="1"/>
  <c r="CK38" i="2" s="1"/>
  <c r="CL38" i="2" s="1"/>
  <c r="U35" i="2"/>
  <c r="V35" i="2" s="1"/>
  <c r="W35" i="2" s="1"/>
  <c r="X35" i="2" s="1"/>
  <c r="Y35" i="2" s="1"/>
  <c r="Z35" i="2" s="1"/>
  <c r="AA35" i="2" s="1"/>
  <c r="AB35" i="2" s="1"/>
  <c r="AC35" i="2" s="1"/>
  <c r="AD35" i="2" s="1"/>
  <c r="AE35" i="2" s="1"/>
  <c r="AF35" i="2" s="1"/>
  <c r="AG35" i="2" s="1"/>
  <c r="AH35" i="2" s="1"/>
  <c r="AI35" i="2" s="1"/>
  <c r="AJ35" i="2" s="1"/>
  <c r="AK35" i="2" s="1"/>
  <c r="AL35" i="2" s="1"/>
  <c r="AM35" i="2" s="1"/>
  <c r="AN35" i="2" s="1"/>
  <c r="AO35" i="2" s="1"/>
  <c r="AP35" i="2" s="1"/>
  <c r="AQ35" i="2" s="1"/>
  <c r="AR35" i="2" s="1"/>
  <c r="AS35" i="2" s="1"/>
  <c r="AT35" i="2" s="1"/>
  <c r="AU35" i="2" s="1"/>
  <c r="AV35" i="2" s="1"/>
  <c r="AW35" i="2" s="1"/>
  <c r="AX35" i="2" s="1"/>
  <c r="AY35" i="2" s="1"/>
  <c r="AZ35" i="2" s="1"/>
  <c r="BA35" i="2" s="1"/>
  <c r="BB35" i="2" s="1"/>
  <c r="BC35" i="2" s="1"/>
  <c r="BD35" i="2" s="1"/>
  <c r="BE35" i="2" s="1"/>
  <c r="BF35" i="2" s="1"/>
  <c r="BG35" i="2" s="1"/>
  <c r="BH35" i="2" s="1"/>
  <c r="BI35" i="2" s="1"/>
  <c r="BJ35" i="2" s="1"/>
  <c r="BK35" i="2" s="1"/>
  <c r="BL35" i="2" s="1"/>
  <c r="BM35" i="2" s="1"/>
  <c r="BN35" i="2" s="1"/>
  <c r="BO35" i="2" s="1"/>
  <c r="BP35" i="2" s="1"/>
  <c r="BQ35" i="2" s="1"/>
  <c r="BR35" i="2" s="1"/>
  <c r="BS35" i="2" s="1"/>
  <c r="BT35" i="2" s="1"/>
  <c r="BU35" i="2" s="1"/>
  <c r="BV35" i="2" s="1"/>
  <c r="BW35" i="2" s="1"/>
  <c r="BX35" i="2" s="1"/>
  <c r="BY35" i="2" s="1"/>
  <c r="BZ35" i="2" s="1"/>
  <c r="CA35" i="2" s="1"/>
  <c r="CB35" i="2" s="1"/>
  <c r="CC35" i="2" s="1"/>
  <c r="CD35" i="2" s="1"/>
  <c r="CE35" i="2" s="1"/>
  <c r="CF35" i="2" s="1"/>
  <c r="CG35" i="2" s="1"/>
  <c r="CH35" i="2" s="1"/>
  <c r="CI35" i="2" s="1"/>
  <c r="CJ35" i="2" s="1"/>
  <c r="CK35" i="2" s="1"/>
  <c r="CL35" i="2" s="1"/>
  <c r="U43" i="2"/>
  <c r="V43" i="2" s="1"/>
  <c r="W43" i="2" s="1"/>
  <c r="X43" i="2" s="1"/>
  <c r="Y43" i="2" s="1"/>
  <c r="Z43" i="2" s="1"/>
  <c r="AA43" i="2" s="1"/>
  <c r="AB43" i="2" s="1"/>
  <c r="AC43" i="2" s="1"/>
  <c r="AD43" i="2" s="1"/>
  <c r="AE43" i="2" s="1"/>
  <c r="AF43" i="2" s="1"/>
  <c r="AG43" i="2" s="1"/>
  <c r="AH43" i="2" s="1"/>
  <c r="AI43" i="2" s="1"/>
  <c r="AJ43" i="2" s="1"/>
  <c r="AK43" i="2" s="1"/>
  <c r="AL43" i="2" s="1"/>
  <c r="AM43" i="2" s="1"/>
  <c r="AN43" i="2" s="1"/>
  <c r="AO43" i="2" s="1"/>
  <c r="AP43" i="2" s="1"/>
  <c r="AQ43" i="2" s="1"/>
  <c r="AR43" i="2" s="1"/>
  <c r="AS43" i="2" s="1"/>
  <c r="AT43" i="2" s="1"/>
  <c r="AU43" i="2" s="1"/>
  <c r="AV43" i="2" s="1"/>
  <c r="AW43" i="2" s="1"/>
  <c r="AX43" i="2" s="1"/>
  <c r="AY43" i="2" s="1"/>
  <c r="AZ43" i="2" s="1"/>
  <c r="BA43" i="2" s="1"/>
  <c r="BB43" i="2" s="1"/>
  <c r="BC43" i="2" s="1"/>
  <c r="BD43" i="2" s="1"/>
  <c r="BE43" i="2" s="1"/>
  <c r="BF43" i="2" s="1"/>
  <c r="BG43" i="2" s="1"/>
  <c r="BH43" i="2" s="1"/>
  <c r="BI43" i="2" s="1"/>
  <c r="BJ43" i="2" s="1"/>
  <c r="BK43" i="2" s="1"/>
  <c r="BL43" i="2" s="1"/>
  <c r="BM43" i="2" s="1"/>
  <c r="BN43" i="2" s="1"/>
  <c r="BO43" i="2" s="1"/>
  <c r="BP43" i="2" s="1"/>
  <c r="BQ43" i="2" s="1"/>
  <c r="BR43" i="2" s="1"/>
  <c r="BS43" i="2" s="1"/>
  <c r="BT43" i="2" s="1"/>
  <c r="BU43" i="2" s="1"/>
  <c r="BV43" i="2" s="1"/>
  <c r="BW43" i="2" s="1"/>
  <c r="BX43" i="2" s="1"/>
  <c r="BY43" i="2" s="1"/>
  <c r="BZ43" i="2" s="1"/>
  <c r="CA43" i="2" s="1"/>
  <c r="CB43" i="2" s="1"/>
  <c r="CC43" i="2" s="1"/>
  <c r="CD43" i="2" s="1"/>
  <c r="CE43" i="2" s="1"/>
  <c r="CF43" i="2" s="1"/>
  <c r="CG43" i="2" s="1"/>
  <c r="CH43" i="2" s="1"/>
  <c r="CI43" i="2" s="1"/>
  <c r="CJ43" i="2" s="1"/>
  <c r="CK43" i="2" s="1"/>
  <c r="CL43" i="2" s="1"/>
  <c r="E5" i="4"/>
  <c r="D6" i="4"/>
  <c r="F6" i="4" s="1"/>
  <c r="H26" i="8" l="1"/>
  <c r="H27" i="8" s="1"/>
  <c r="H16" i="8"/>
  <c r="C10" i="4"/>
  <c r="H28" i="8"/>
  <c r="H18" i="8"/>
  <c r="I24" i="8"/>
  <c r="I44" i="8"/>
  <c r="H48" i="8"/>
  <c r="H36" i="8"/>
  <c r="H37" i="8"/>
  <c r="H46" i="8"/>
  <c r="H47" i="8" s="1"/>
  <c r="H38" i="8"/>
  <c r="U44" i="2"/>
  <c r="V44" i="2" s="1"/>
  <c r="W44" i="2" s="1"/>
  <c r="X44" i="2" s="1"/>
  <c r="Y44" i="2" s="1"/>
  <c r="Z44" i="2" s="1"/>
  <c r="AA44" i="2" s="1"/>
  <c r="AB44" i="2" s="1"/>
  <c r="AC44" i="2" s="1"/>
  <c r="AD44" i="2" s="1"/>
  <c r="AE44" i="2" s="1"/>
  <c r="AF44" i="2" s="1"/>
  <c r="AG44" i="2" s="1"/>
  <c r="AH44" i="2" s="1"/>
  <c r="AI44" i="2" s="1"/>
  <c r="AJ44" i="2" s="1"/>
  <c r="AK44" i="2" s="1"/>
  <c r="AL44" i="2" s="1"/>
  <c r="AM44" i="2" s="1"/>
  <c r="AN44" i="2" s="1"/>
  <c r="AO44" i="2" s="1"/>
  <c r="AP44" i="2" s="1"/>
  <c r="AQ44" i="2" s="1"/>
  <c r="AR44" i="2" s="1"/>
  <c r="AS44" i="2" s="1"/>
  <c r="AT44" i="2" s="1"/>
  <c r="AU44" i="2" s="1"/>
  <c r="AV44" i="2" s="1"/>
  <c r="AW44" i="2" s="1"/>
  <c r="AX44" i="2" s="1"/>
  <c r="AY44" i="2" s="1"/>
  <c r="AZ44" i="2" s="1"/>
  <c r="BA44" i="2" s="1"/>
  <c r="BB44" i="2" s="1"/>
  <c r="BC44" i="2" s="1"/>
  <c r="BD44" i="2" s="1"/>
  <c r="BE44" i="2" s="1"/>
  <c r="BF44" i="2" s="1"/>
  <c r="BG44" i="2" s="1"/>
  <c r="BH44" i="2" s="1"/>
  <c r="BI44" i="2" s="1"/>
  <c r="BJ44" i="2" s="1"/>
  <c r="BK44" i="2" s="1"/>
  <c r="BL44" i="2" s="1"/>
  <c r="BM44" i="2" s="1"/>
  <c r="BN44" i="2" s="1"/>
  <c r="BO44" i="2" s="1"/>
  <c r="BP44" i="2" s="1"/>
  <c r="BQ44" i="2" s="1"/>
  <c r="BR44" i="2" s="1"/>
  <c r="BS44" i="2" s="1"/>
  <c r="BT44" i="2" s="1"/>
  <c r="BU44" i="2" s="1"/>
  <c r="BV44" i="2" s="1"/>
  <c r="BW44" i="2" s="1"/>
  <c r="BX44" i="2" s="1"/>
  <c r="BY44" i="2" s="1"/>
  <c r="BZ44" i="2" s="1"/>
  <c r="CA44" i="2" s="1"/>
  <c r="CB44" i="2" s="1"/>
  <c r="CC44" i="2" s="1"/>
  <c r="CD44" i="2" s="1"/>
  <c r="CE44" i="2" s="1"/>
  <c r="CF44" i="2" s="1"/>
  <c r="CG44" i="2" s="1"/>
  <c r="CH44" i="2" s="1"/>
  <c r="CI44" i="2" s="1"/>
  <c r="CJ44" i="2" s="1"/>
  <c r="CK44" i="2" s="1"/>
  <c r="CL44" i="2" s="1"/>
  <c r="U50" i="2"/>
  <c r="V50" i="2" s="1"/>
  <c r="W50" i="2" s="1"/>
  <c r="X50" i="2" s="1"/>
  <c r="Y50" i="2" s="1"/>
  <c r="Z50" i="2" s="1"/>
  <c r="AA50" i="2" s="1"/>
  <c r="AB50" i="2" s="1"/>
  <c r="AC50" i="2" s="1"/>
  <c r="AD50" i="2" s="1"/>
  <c r="AE50" i="2" s="1"/>
  <c r="AF50" i="2" s="1"/>
  <c r="AG50" i="2" s="1"/>
  <c r="AH50" i="2" s="1"/>
  <c r="AI50" i="2" s="1"/>
  <c r="AJ50" i="2" s="1"/>
  <c r="AK50" i="2" s="1"/>
  <c r="AL50" i="2" s="1"/>
  <c r="AM50" i="2" s="1"/>
  <c r="AN50" i="2" s="1"/>
  <c r="AO50" i="2" s="1"/>
  <c r="AP50" i="2" s="1"/>
  <c r="AQ50" i="2" s="1"/>
  <c r="AR50" i="2" s="1"/>
  <c r="AS50" i="2" s="1"/>
  <c r="AT50" i="2" s="1"/>
  <c r="AU50" i="2" s="1"/>
  <c r="AV50" i="2" s="1"/>
  <c r="AW50" i="2" s="1"/>
  <c r="AX50" i="2" s="1"/>
  <c r="AY50" i="2" s="1"/>
  <c r="AZ50" i="2" s="1"/>
  <c r="BA50" i="2" s="1"/>
  <c r="BB50" i="2" s="1"/>
  <c r="BC50" i="2" s="1"/>
  <c r="BD50" i="2" s="1"/>
  <c r="BE50" i="2" s="1"/>
  <c r="BF50" i="2" s="1"/>
  <c r="BG50" i="2" s="1"/>
  <c r="BH50" i="2" s="1"/>
  <c r="BI50" i="2" s="1"/>
  <c r="BJ50" i="2" s="1"/>
  <c r="BK50" i="2" s="1"/>
  <c r="BL50" i="2" s="1"/>
  <c r="BM50" i="2" s="1"/>
  <c r="BN50" i="2" s="1"/>
  <c r="BO50" i="2" s="1"/>
  <c r="BP50" i="2" s="1"/>
  <c r="BQ50" i="2" s="1"/>
  <c r="BR50" i="2" s="1"/>
  <c r="BS50" i="2" s="1"/>
  <c r="BT50" i="2" s="1"/>
  <c r="BU50" i="2" s="1"/>
  <c r="BV50" i="2" s="1"/>
  <c r="BW50" i="2" s="1"/>
  <c r="BX50" i="2" s="1"/>
  <c r="BY50" i="2" s="1"/>
  <c r="BZ50" i="2" s="1"/>
  <c r="CA50" i="2" s="1"/>
  <c r="CB50" i="2" s="1"/>
  <c r="CC50" i="2" s="1"/>
  <c r="CD50" i="2" s="1"/>
  <c r="CE50" i="2" s="1"/>
  <c r="CF50" i="2" s="1"/>
  <c r="CG50" i="2" s="1"/>
  <c r="CH50" i="2" s="1"/>
  <c r="CI50" i="2" s="1"/>
  <c r="CJ50" i="2" s="1"/>
  <c r="CK50" i="2" s="1"/>
  <c r="CL50" i="2" s="1"/>
  <c r="U46" i="2"/>
  <c r="V46" i="2" s="1"/>
  <c r="W46" i="2" s="1"/>
  <c r="X46" i="2" s="1"/>
  <c r="Y46" i="2" s="1"/>
  <c r="Z46" i="2" s="1"/>
  <c r="AA46" i="2" s="1"/>
  <c r="AB46" i="2" s="1"/>
  <c r="AC46" i="2" s="1"/>
  <c r="AD46" i="2" s="1"/>
  <c r="AE46" i="2" s="1"/>
  <c r="AF46" i="2" s="1"/>
  <c r="AG46" i="2" s="1"/>
  <c r="AH46" i="2" s="1"/>
  <c r="AI46" i="2" s="1"/>
  <c r="AJ46" i="2" s="1"/>
  <c r="AK46" i="2" s="1"/>
  <c r="AL46" i="2" s="1"/>
  <c r="AM46" i="2" s="1"/>
  <c r="AN46" i="2" s="1"/>
  <c r="AO46" i="2" s="1"/>
  <c r="AP46" i="2" s="1"/>
  <c r="AQ46" i="2" s="1"/>
  <c r="AR46" i="2" s="1"/>
  <c r="AS46" i="2" s="1"/>
  <c r="AT46" i="2" s="1"/>
  <c r="AU46" i="2" s="1"/>
  <c r="AV46" i="2" s="1"/>
  <c r="AW46" i="2" s="1"/>
  <c r="AX46" i="2" s="1"/>
  <c r="AY46" i="2" s="1"/>
  <c r="AZ46" i="2" s="1"/>
  <c r="BA46" i="2" s="1"/>
  <c r="BB46" i="2" s="1"/>
  <c r="BC46" i="2" s="1"/>
  <c r="BD46" i="2" s="1"/>
  <c r="BE46" i="2" s="1"/>
  <c r="BF46" i="2" s="1"/>
  <c r="BG46" i="2" s="1"/>
  <c r="BH46" i="2" s="1"/>
  <c r="BI46" i="2" s="1"/>
  <c r="BJ46" i="2" s="1"/>
  <c r="BK46" i="2" s="1"/>
  <c r="BL46" i="2" s="1"/>
  <c r="BM46" i="2" s="1"/>
  <c r="BN46" i="2" s="1"/>
  <c r="BO46" i="2" s="1"/>
  <c r="BP46" i="2" s="1"/>
  <c r="BQ46" i="2" s="1"/>
  <c r="BR46" i="2" s="1"/>
  <c r="BS46" i="2" s="1"/>
  <c r="BT46" i="2" s="1"/>
  <c r="BU46" i="2" s="1"/>
  <c r="BV46" i="2" s="1"/>
  <c r="BW46" i="2" s="1"/>
  <c r="BX46" i="2" s="1"/>
  <c r="BY46" i="2" s="1"/>
  <c r="BZ46" i="2" s="1"/>
  <c r="CA46" i="2" s="1"/>
  <c r="CB46" i="2" s="1"/>
  <c r="CC46" i="2" s="1"/>
  <c r="CD46" i="2" s="1"/>
  <c r="CE46" i="2" s="1"/>
  <c r="CF46" i="2" s="1"/>
  <c r="CG46" i="2" s="1"/>
  <c r="CH46" i="2" s="1"/>
  <c r="CI46" i="2" s="1"/>
  <c r="CJ46" i="2" s="1"/>
  <c r="CK46" i="2" s="1"/>
  <c r="CL46" i="2" s="1"/>
  <c r="U42" i="2"/>
  <c r="V42" i="2" s="1"/>
  <c r="W42" i="2" s="1"/>
  <c r="X42" i="2" s="1"/>
  <c r="Y42" i="2" s="1"/>
  <c r="Z42" i="2" s="1"/>
  <c r="AA42" i="2" s="1"/>
  <c r="AB42" i="2" s="1"/>
  <c r="AC42" i="2" s="1"/>
  <c r="AD42" i="2" s="1"/>
  <c r="AE42" i="2" s="1"/>
  <c r="AF42" i="2" s="1"/>
  <c r="AG42" i="2" s="1"/>
  <c r="AH42" i="2" s="1"/>
  <c r="AI42" i="2" s="1"/>
  <c r="AJ42" i="2" s="1"/>
  <c r="AK42" i="2" s="1"/>
  <c r="AL42" i="2" s="1"/>
  <c r="AM42" i="2" s="1"/>
  <c r="AN42" i="2" s="1"/>
  <c r="AO42" i="2" s="1"/>
  <c r="AP42" i="2" s="1"/>
  <c r="AQ42" i="2" s="1"/>
  <c r="AR42" i="2" s="1"/>
  <c r="AS42" i="2" s="1"/>
  <c r="AT42" i="2" s="1"/>
  <c r="AU42" i="2" s="1"/>
  <c r="AV42" i="2" s="1"/>
  <c r="AW42" i="2" s="1"/>
  <c r="AX42" i="2" s="1"/>
  <c r="AY42" i="2" s="1"/>
  <c r="AZ42" i="2" s="1"/>
  <c r="BA42" i="2" s="1"/>
  <c r="BB42" i="2" s="1"/>
  <c r="BC42" i="2" s="1"/>
  <c r="BD42" i="2" s="1"/>
  <c r="BE42" i="2" s="1"/>
  <c r="BF42" i="2" s="1"/>
  <c r="BG42" i="2" s="1"/>
  <c r="BH42" i="2" s="1"/>
  <c r="BI42" i="2" s="1"/>
  <c r="BJ42" i="2" s="1"/>
  <c r="BK42" i="2" s="1"/>
  <c r="BL42" i="2" s="1"/>
  <c r="BM42" i="2" s="1"/>
  <c r="BN42" i="2" s="1"/>
  <c r="BO42" i="2" s="1"/>
  <c r="BP42" i="2" s="1"/>
  <c r="BQ42" i="2" s="1"/>
  <c r="BR42" i="2" s="1"/>
  <c r="BS42" i="2" s="1"/>
  <c r="BT42" i="2" s="1"/>
  <c r="BU42" i="2" s="1"/>
  <c r="BV42" i="2" s="1"/>
  <c r="BW42" i="2" s="1"/>
  <c r="BX42" i="2" s="1"/>
  <c r="BY42" i="2" s="1"/>
  <c r="BZ42" i="2" s="1"/>
  <c r="CA42" i="2" s="1"/>
  <c r="CB42" i="2" s="1"/>
  <c r="CC42" i="2" s="1"/>
  <c r="CD42" i="2" s="1"/>
  <c r="CE42" i="2" s="1"/>
  <c r="CF42" i="2" s="1"/>
  <c r="CG42" i="2" s="1"/>
  <c r="CH42" i="2" s="1"/>
  <c r="CI42" i="2" s="1"/>
  <c r="CJ42" i="2" s="1"/>
  <c r="CK42" i="2" s="1"/>
  <c r="CL42" i="2" s="1"/>
  <c r="U54" i="2"/>
  <c r="V54" i="2" s="1"/>
  <c r="W54" i="2" s="1"/>
  <c r="X54" i="2" s="1"/>
  <c r="Y54" i="2" s="1"/>
  <c r="Z54" i="2" s="1"/>
  <c r="AA54" i="2" s="1"/>
  <c r="AB54" i="2" s="1"/>
  <c r="AC54" i="2" s="1"/>
  <c r="AD54" i="2" s="1"/>
  <c r="AE54" i="2" s="1"/>
  <c r="AF54" i="2" s="1"/>
  <c r="AG54" i="2" s="1"/>
  <c r="AH54" i="2" s="1"/>
  <c r="AI54" i="2" s="1"/>
  <c r="AJ54" i="2" s="1"/>
  <c r="AK54" i="2" s="1"/>
  <c r="AL54" i="2" s="1"/>
  <c r="AM54" i="2" s="1"/>
  <c r="AN54" i="2" s="1"/>
  <c r="AO54" i="2" s="1"/>
  <c r="AP54" i="2" s="1"/>
  <c r="AQ54" i="2" s="1"/>
  <c r="AR54" i="2" s="1"/>
  <c r="AS54" i="2" s="1"/>
  <c r="AT54" i="2" s="1"/>
  <c r="AU54" i="2" s="1"/>
  <c r="AV54" i="2" s="1"/>
  <c r="AW54" i="2" s="1"/>
  <c r="AX54" i="2" s="1"/>
  <c r="AY54" i="2" s="1"/>
  <c r="AZ54" i="2" s="1"/>
  <c r="BA54" i="2" s="1"/>
  <c r="BB54" i="2" s="1"/>
  <c r="BC54" i="2" s="1"/>
  <c r="BD54" i="2" s="1"/>
  <c r="BE54" i="2" s="1"/>
  <c r="BF54" i="2" s="1"/>
  <c r="BG54" i="2" s="1"/>
  <c r="BH54" i="2" s="1"/>
  <c r="BI54" i="2" s="1"/>
  <c r="BJ54" i="2" s="1"/>
  <c r="BK54" i="2" s="1"/>
  <c r="BL54" i="2" s="1"/>
  <c r="BM54" i="2" s="1"/>
  <c r="BN54" i="2" s="1"/>
  <c r="BO54" i="2" s="1"/>
  <c r="BP54" i="2" s="1"/>
  <c r="BQ54" i="2" s="1"/>
  <c r="BR54" i="2" s="1"/>
  <c r="BS54" i="2" s="1"/>
  <c r="BT54" i="2" s="1"/>
  <c r="BU54" i="2" s="1"/>
  <c r="BV54" i="2" s="1"/>
  <c r="BW54" i="2" s="1"/>
  <c r="BX54" i="2" s="1"/>
  <c r="BY54" i="2" s="1"/>
  <c r="BZ54" i="2" s="1"/>
  <c r="CA54" i="2" s="1"/>
  <c r="CB54" i="2" s="1"/>
  <c r="CC54" i="2" s="1"/>
  <c r="CD54" i="2" s="1"/>
  <c r="CE54" i="2" s="1"/>
  <c r="CF54" i="2" s="1"/>
  <c r="CG54" i="2" s="1"/>
  <c r="CH54" i="2" s="1"/>
  <c r="CI54" i="2" s="1"/>
  <c r="CJ54" i="2" s="1"/>
  <c r="CK54" i="2" s="1"/>
  <c r="CL54" i="2" s="1"/>
  <c r="U45" i="2"/>
  <c r="V45" i="2" s="1"/>
  <c r="W45" i="2" s="1"/>
  <c r="X45" i="2" s="1"/>
  <c r="Y45" i="2" s="1"/>
  <c r="Z45" i="2" s="1"/>
  <c r="AA45" i="2" s="1"/>
  <c r="AB45" i="2" s="1"/>
  <c r="AC45" i="2" s="1"/>
  <c r="AD45" i="2" s="1"/>
  <c r="AE45" i="2" s="1"/>
  <c r="AF45" i="2" s="1"/>
  <c r="AG45" i="2" s="1"/>
  <c r="AH45" i="2" s="1"/>
  <c r="AI45" i="2" s="1"/>
  <c r="AJ45" i="2" s="1"/>
  <c r="AK45" i="2" s="1"/>
  <c r="AL45" i="2" s="1"/>
  <c r="AM45" i="2" s="1"/>
  <c r="AN45" i="2" s="1"/>
  <c r="AO45" i="2" s="1"/>
  <c r="AP45" i="2" s="1"/>
  <c r="AQ45" i="2" s="1"/>
  <c r="AR45" i="2" s="1"/>
  <c r="AS45" i="2" s="1"/>
  <c r="AT45" i="2" s="1"/>
  <c r="AU45" i="2" s="1"/>
  <c r="AV45" i="2" s="1"/>
  <c r="AW45" i="2" s="1"/>
  <c r="AX45" i="2" s="1"/>
  <c r="AY45" i="2" s="1"/>
  <c r="AZ45" i="2" s="1"/>
  <c r="BA45" i="2" s="1"/>
  <c r="BB45" i="2" s="1"/>
  <c r="BC45" i="2" s="1"/>
  <c r="BD45" i="2" s="1"/>
  <c r="BE45" i="2" s="1"/>
  <c r="BF45" i="2" s="1"/>
  <c r="BG45" i="2" s="1"/>
  <c r="BH45" i="2" s="1"/>
  <c r="BI45" i="2" s="1"/>
  <c r="BJ45" i="2" s="1"/>
  <c r="BK45" i="2" s="1"/>
  <c r="BL45" i="2" s="1"/>
  <c r="BM45" i="2" s="1"/>
  <c r="BN45" i="2" s="1"/>
  <c r="BO45" i="2" s="1"/>
  <c r="BP45" i="2" s="1"/>
  <c r="BQ45" i="2" s="1"/>
  <c r="BR45" i="2" s="1"/>
  <c r="BS45" i="2" s="1"/>
  <c r="BT45" i="2" s="1"/>
  <c r="BU45" i="2" s="1"/>
  <c r="BV45" i="2" s="1"/>
  <c r="BW45" i="2" s="1"/>
  <c r="BX45" i="2" s="1"/>
  <c r="BY45" i="2" s="1"/>
  <c r="BZ45" i="2" s="1"/>
  <c r="CA45" i="2" s="1"/>
  <c r="CB45" i="2" s="1"/>
  <c r="CC45" i="2" s="1"/>
  <c r="CD45" i="2" s="1"/>
  <c r="CE45" i="2" s="1"/>
  <c r="CF45" i="2" s="1"/>
  <c r="CG45" i="2" s="1"/>
  <c r="CH45" i="2" s="1"/>
  <c r="CI45" i="2" s="1"/>
  <c r="CJ45" i="2" s="1"/>
  <c r="CK45" i="2" s="1"/>
  <c r="CL45" i="2" s="1"/>
  <c r="U48" i="2"/>
  <c r="V48" i="2" s="1"/>
  <c r="W48" i="2" s="1"/>
  <c r="X48" i="2" s="1"/>
  <c r="Y48" i="2" s="1"/>
  <c r="Z48" i="2" s="1"/>
  <c r="AA48" i="2" s="1"/>
  <c r="AB48" i="2" s="1"/>
  <c r="AC48" i="2" s="1"/>
  <c r="AD48" i="2" s="1"/>
  <c r="AE48" i="2" s="1"/>
  <c r="AF48" i="2" s="1"/>
  <c r="AG48" i="2" s="1"/>
  <c r="AH48" i="2" s="1"/>
  <c r="AI48" i="2" s="1"/>
  <c r="AJ48" i="2" s="1"/>
  <c r="AK48" i="2" s="1"/>
  <c r="AL48" i="2" s="1"/>
  <c r="AM48" i="2" s="1"/>
  <c r="AN48" i="2" s="1"/>
  <c r="AO48" i="2" s="1"/>
  <c r="AP48" i="2" s="1"/>
  <c r="AQ48" i="2" s="1"/>
  <c r="AR48" i="2" s="1"/>
  <c r="AS48" i="2" s="1"/>
  <c r="AT48" i="2" s="1"/>
  <c r="AU48" i="2" s="1"/>
  <c r="AV48" i="2" s="1"/>
  <c r="AW48" i="2" s="1"/>
  <c r="AX48" i="2" s="1"/>
  <c r="AY48" i="2" s="1"/>
  <c r="AZ48" i="2" s="1"/>
  <c r="BA48" i="2" s="1"/>
  <c r="BB48" i="2" s="1"/>
  <c r="BC48" i="2" s="1"/>
  <c r="BD48" i="2" s="1"/>
  <c r="BE48" i="2" s="1"/>
  <c r="BF48" i="2" s="1"/>
  <c r="BG48" i="2" s="1"/>
  <c r="BH48" i="2" s="1"/>
  <c r="BI48" i="2" s="1"/>
  <c r="BJ48" i="2" s="1"/>
  <c r="BK48" i="2" s="1"/>
  <c r="BL48" i="2" s="1"/>
  <c r="BM48" i="2" s="1"/>
  <c r="BN48" i="2" s="1"/>
  <c r="BO48" i="2" s="1"/>
  <c r="BP48" i="2" s="1"/>
  <c r="BQ48" i="2" s="1"/>
  <c r="BR48" i="2" s="1"/>
  <c r="BS48" i="2" s="1"/>
  <c r="BT48" i="2" s="1"/>
  <c r="BU48" i="2" s="1"/>
  <c r="BV48" i="2" s="1"/>
  <c r="BW48" i="2" s="1"/>
  <c r="BX48" i="2" s="1"/>
  <c r="BY48" i="2" s="1"/>
  <c r="BZ48" i="2" s="1"/>
  <c r="CA48" i="2" s="1"/>
  <c r="CB48" i="2" s="1"/>
  <c r="CC48" i="2" s="1"/>
  <c r="CD48" i="2" s="1"/>
  <c r="CE48" i="2" s="1"/>
  <c r="CF48" i="2" s="1"/>
  <c r="CG48" i="2" s="1"/>
  <c r="CH48" i="2" s="1"/>
  <c r="CI48" i="2" s="1"/>
  <c r="CJ48" i="2" s="1"/>
  <c r="CK48" i="2" s="1"/>
  <c r="CL48" i="2" s="1"/>
  <c r="E6" i="4"/>
  <c r="D7" i="4"/>
  <c r="F7" i="4" s="1"/>
  <c r="I26" i="8" l="1"/>
  <c r="I27" i="8" s="1"/>
  <c r="I16" i="8"/>
  <c r="C11" i="4"/>
  <c r="I18" i="8"/>
  <c r="J44" i="8"/>
  <c r="J24" i="8"/>
  <c r="H49" i="8"/>
  <c r="H29" i="8"/>
  <c r="I36" i="8"/>
  <c r="I46" i="8"/>
  <c r="I37" i="8"/>
  <c r="I38" i="8"/>
  <c r="U52" i="2"/>
  <c r="V52" i="2" s="1"/>
  <c r="W52" i="2" s="1"/>
  <c r="X52" i="2" s="1"/>
  <c r="Y52" i="2" s="1"/>
  <c r="Z52" i="2" s="1"/>
  <c r="AA52" i="2" s="1"/>
  <c r="AB52" i="2" s="1"/>
  <c r="AC52" i="2" s="1"/>
  <c r="AD52" i="2" s="1"/>
  <c r="AE52" i="2" s="1"/>
  <c r="AF52" i="2" s="1"/>
  <c r="AG52" i="2" s="1"/>
  <c r="AH52" i="2" s="1"/>
  <c r="AI52" i="2" s="1"/>
  <c r="AJ52" i="2" s="1"/>
  <c r="AK52" i="2" s="1"/>
  <c r="AL52" i="2" s="1"/>
  <c r="AM52" i="2" s="1"/>
  <c r="AN52" i="2" s="1"/>
  <c r="AO52" i="2" s="1"/>
  <c r="AP52" i="2" s="1"/>
  <c r="AQ52" i="2" s="1"/>
  <c r="AR52" i="2" s="1"/>
  <c r="AS52" i="2" s="1"/>
  <c r="AT52" i="2" s="1"/>
  <c r="AU52" i="2" s="1"/>
  <c r="AV52" i="2" s="1"/>
  <c r="AW52" i="2" s="1"/>
  <c r="AX52" i="2" s="1"/>
  <c r="AY52" i="2" s="1"/>
  <c r="AZ52" i="2" s="1"/>
  <c r="BA52" i="2" s="1"/>
  <c r="BB52" i="2" s="1"/>
  <c r="BC52" i="2" s="1"/>
  <c r="BD52" i="2" s="1"/>
  <c r="BE52" i="2" s="1"/>
  <c r="BF52" i="2" s="1"/>
  <c r="BG52" i="2" s="1"/>
  <c r="BH52" i="2" s="1"/>
  <c r="BI52" i="2" s="1"/>
  <c r="BJ52" i="2" s="1"/>
  <c r="BK52" i="2" s="1"/>
  <c r="BL52" i="2" s="1"/>
  <c r="BM52" i="2" s="1"/>
  <c r="BN52" i="2" s="1"/>
  <c r="BO52" i="2" s="1"/>
  <c r="BP52" i="2" s="1"/>
  <c r="BQ52" i="2" s="1"/>
  <c r="BR52" i="2" s="1"/>
  <c r="BS52" i="2" s="1"/>
  <c r="BT52" i="2" s="1"/>
  <c r="BU52" i="2" s="1"/>
  <c r="BV52" i="2" s="1"/>
  <c r="BW52" i="2" s="1"/>
  <c r="BX52" i="2" s="1"/>
  <c r="BY52" i="2" s="1"/>
  <c r="BZ52" i="2" s="1"/>
  <c r="CA52" i="2" s="1"/>
  <c r="CB52" i="2" s="1"/>
  <c r="CC52" i="2" s="1"/>
  <c r="CD52" i="2" s="1"/>
  <c r="CE52" i="2" s="1"/>
  <c r="CF52" i="2" s="1"/>
  <c r="CG52" i="2" s="1"/>
  <c r="CH52" i="2" s="1"/>
  <c r="CI52" i="2" s="1"/>
  <c r="CJ52" i="2" s="1"/>
  <c r="CK52" i="2" s="1"/>
  <c r="CL52" i="2" s="1"/>
  <c r="U49" i="2"/>
  <c r="V49" i="2" s="1"/>
  <c r="W49" i="2" s="1"/>
  <c r="X49" i="2" s="1"/>
  <c r="Y49" i="2" s="1"/>
  <c r="Z49" i="2" s="1"/>
  <c r="AA49" i="2" s="1"/>
  <c r="AB49" i="2" s="1"/>
  <c r="AC49" i="2" s="1"/>
  <c r="AD49" i="2" s="1"/>
  <c r="AE49" i="2" s="1"/>
  <c r="AF49" i="2" s="1"/>
  <c r="AG49" i="2" s="1"/>
  <c r="AH49" i="2" s="1"/>
  <c r="AI49" i="2" s="1"/>
  <c r="AJ49" i="2" s="1"/>
  <c r="AK49" i="2" s="1"/>
  <c r="AL49" i="2" s="1"/>
  <c r="AM49" i="2" s="1"/>
  <c r="AN49" i="2" s="1"/>
  <c r="AO49" i="2" s="1"/>
  <c r="AP49" i="2" s="1"/>
  <c r="AQ49" i="2" s="1"/>
  <c r="AR49" i="2" s="1"/>
  <c r="AS49" i="2" s="1"/>
  <c r="AT49" i="2" s="1"/>
  <c r="AU49" i="2" s="1"/>
  <c r="AV49" i="2" s="1"/>
  <c r="AW49" i="2" s="1"/>
  <c r="AX49" i="2" s="1"/>
  <c r="AY49" i="2" s="1"/>
  <c r="AZ49" i="2" s="1"/>
  <c r="BA49" i="2" s="1"/>
  <c r="BB49" i="2" s="1"/>
  <c r="BC49" i="2" s="1"/>
  <c r="BD49" i="2" s="1"/>
  <c r="BE49" i="2" s="1"/>
  <c r="BF49" i="2" s="1"/>
  <c r="BG49" i="2" s="1"/>
  <c r="BH49" i="2" s="1"/>
  <c r="BI49" i="2" s="1"/>
  <c r="BJ49" i="2" s="1"/>
  <c r="BK49" i="2" s="1"/>
  <c r="BL49" i="2" s="1"/>
  <c r="BM49" i="2" s="1"/>
  <c r="BN49" i="2" s="1"/>
  <c r="BO49" i="2" s="1"/>
  <c r="BP49" i="2" s="1"/>
  <c r="BQ49" i="2" s="1"/>
  <c r="BR49" i="2" s="1"/>
  <c r="BS49" i="2" s="1"/>
  <c r="BT49" i="2" s="1"/>
  <c r="BU49" i="2" s="1"/>
  <c r="BV49" i="2" s="1"/>
  <c r="BW49" i="2" s="1"/>
  <c r="BX49" i="2" s="1"/>
  <c r="BY49" i="2" s="1"/>
  <c r="BZ49" i="2" s="1"/>
  <c r="CA49" i="2" s="1"/>
  <c r="CB49" i="2" s="1"/>
  <c r="CC49" i="2" s="1"/>
  <c r="CD49" i="2" s="1"/>
  <c r="CE49" i="2" s="1"/>
  <c r="CF49" i="2" s="1"/>
  <c r="CG49" i="2" s="1"/>
  <c r="CH49" i="2" s="1"/>
  <c r="CI49" i="2" s="1"/>
  <c r="CJ49" i="2" s="1"/>
  <c r="CK49" i="2" s="1"/>
  <c r="CL49" i="2" s="1"/>
  <c r="U57" i="2"/>
  <c r="V57" i="2" s="1"/>
  <c r="W57" i="2" s="1"/>
  <c r="X57" i="2" s="1"/>
  <c r="Y57" i="2" s="1"/>
  <c r="Z57" i="2" s="1"/>
  <c r="AA57" i="2" s="1"/>
  <c r="AB57" i="2" s="1"/>
  <c r="AC57" i="2" s="1"/>
  <c r="AD57" i="2" s="1"/>
  <c r="AE57" i="2" s="1"/>
  <c r="AF57" i="2" s="1"/>
  <c r="AG57" i="2" s="1"/>
  <c r="AH57" i="2" s="1"/>
  <c r="AI57" i="2" s="1"/>
  <c r="AJ57" i="2" s="1"/>
  <c r="AK57" i="2" s="1"/>
  <c r="AL57" i="2" s="1"/>
  <c r="AM57" i="2" s="1"/>
  <c r="AN57" i="2" s="1"/>
  <c r="AO57" i="2" s="1"/>
  <c r="AP57" i="2" s="1"/>
  <c r="AQ57" i="2" s="1"/>
  <c r="AR57" i="2" s="1"/>
  <c r="AS57" i="2" s="1"/>
  <c r="AT57" i="2" s="1"/>
  <c r="AU57" i="2" s="1"/>
  <c r="AV57" i="2" s="1"/>
  <c r="AW57" i="2" s="1"/>
  <c r="AX57" i="2" s="1"/>
  <c r="AY57" i="2" s="1"/>
  <c r="AZ57" i="2" s="1"/>
  <c r="BA57" i="2" s="1"/>
  <c r="BB57" i="2" s="1"/>
  <c r="BC57" i="2" s="1"/>
  <c r="BD57" i="2" s="1"/>
  <c r="BE57" i="2" s="1"/>
  <c r="BF57" i="2" s="1"/>
  <c r="BG57" i="2" s="1"/>
  <c r="BH57" i="2" s="1"/>
  <c r="BI57" i="2" s="1"/>
  <c r="BJ57" i="2" s="1"/>
  <c r="BK57" i="2" s="1"/>
  <c r="BL57" i="2" s="1"/>
  <c r="BM57" i="2" s="1"/>
  <c r="BN57" i="2" s="1"/>
  <c r="BO57" i="2" s="1"/>
  <c r="BP57" i="2" s="1"/>
  <c r="BQ57" i="2" s="1"/>
  <c r="BR57" i="2" s="1"/>
  <c r="BS57" i="2" s="1"/>
  <c r="BT57" i="2" s="1"/>
  <c r="BU57" i="2" s="1"/>
  <c r="BV57" i="2" s="1"/>
  <c r="BW57" i="2" s="1"/>
  <c r="BX57" i="2" s="1"/>
  <c r="BY57" i="2" s="1"/>
  <c r="BZ57" i="2" s="1"/>
  <c r="CA57" i="2" s="1"/>
  <c r="CB57" i="2" s="1"/>
  <c r="CC57" i="2" s="1"/>
  <c r="CD57" i="2" s="1"/>
  <c r="CE57" i="2" s="1"/>
  <c r="CF57" i="2" s="1"/>
  <c r="CG57" i="2" s="1"/>
  <c r="CH57" i="2" s="1"/>
  <c r="CI57" i="2" s="1"/>
  <c r="CJ57" i="2" s="1"/>
  <c r="CK57" i="2" s="1"/>
  <c r="CL57" i="2" s="1"/>
  <c r="U55" i="2"/>
  <c r="V55" i="2" s="1"/>
  <c r="W55" i="2" s="1"/>
  <c r="X55" i="2" s="1"/>
  <c r="Y55" i="2" s="1"/>
  <c r="Z55" i="2" s="1"/>
  <c r="AA55" i="2" s="1"/>
  <c r="AB55" i="2" s="1"/>
  <c r="AC55" i="2" s="1"/>
  <c r="AD55" i="2" s="1"/>
  <c r="AE55" i="2" s="1"/>
  <c r="AF55" i="2" s="1"/>
  <c r="AG55" i="2" s="1"/>
  <c r="AH55" i="2" s="1"/>
  <c r="AI55" i="2" s="1"/>
  <c r="AJ55" i="2" s="1"/>
  <c r="AK55" i="2" s="1"/>
  <c r="AL55" i="2" s="1"/>
  <c r="AM55" i="2" s="1"/>
  <c r="AN55" i="2" s="1"/>
  <c r="AO55" i="2" s="1"/>
  <c r="AP55" i="2" s="1"/>
  <c r="AQ55" i="2" s="1"/>
  <c r="AR55" i="2" s="1"/>
  <c r="AS55" i="2" s="1"/>
  <c r="AT55" i="2" s="1"/>
  <c r="AU55" i="2" s="1"/>
  <c r="AV55" i="2" s="1"/>
  <c r="AW55" i="2" s="1"/>
  <c r="AX55" i="2" s="1"/>
  <c r="AY55" i="2" s="1"/>
  <c r="AZ55" i="2" s="1"/>
  <c r="BA55" i="2" s="1"/>
  <c r="BB55" i="2" s="1"/>
  <c r="BC55" i="2" s="1"/>
  <c r="BD55" i="2" s="1"/>
  <c r="BE55" i="2" s="1"/>
  <c r="BF55" i="2" s="1"/>
  <c r="BG55" i="2" s="1"/>
  <c r="BH55" i="2" s="1"/>
  <c r="BI55" i="2" s="1"/>
  <c r="BJ55" i="2" s="1"/>
  <c r="BK55" i="2" s="1"/>
  <c r="BL55" i="2" s="1"/>
  <c r="BM55" i="2" s="1"/>
  <c r="BN55" i="2" s="1"/>
  <c r="BO55" i="2" s="1"/>
  <c r="BP55" i="2" s="1"/>
  <c r="BQ55" i="2" s="1"/>
  <c r="BR55" i="2" s="1"/>
  <c r="BS55" i="2" s="1"/>
  <c r="BT55" i="2" s="1"/>
  <c r="BU55" i="2" s="1"/>
  <c r="BV55" i="2" s="1"/>
  <c r="BW55" i="2" s="1"/>
  <c r="BX55" i="2" s="1"/>
  <c r="BY55" i="2" s="1"/>
  <c r="BZ55" i="2" s="1"/>
  <c r="CA55" i="2" s="1"/>
  <c r="CB55" i="2" s="1"/>
  <c r="CC55" i="2" s="1"/>
  <c r="CD55" i="2" s="1"/>
  <c r="CE55" i="2" s="1"/>
  <c r="CF55" i="2" s="1"/>
  <c r="CG55" i="2" s="1"/>
  <c r="CH55" i="2" s="1"/>
  <c r="CI55" i="2" s="1"/>
  <c r="CJ55" i="2" s="1"/>
  <c r="CK55" i="2" s="1"/>
  <c r="CL55" i="2" s="1"/>
  <c r="U61" i="2"/>
  <c r="V61" i="2" s="1"/>
  <c r="W61" i="2" s="1"/>
  <c r="X61" i="2" s="1"/>
  <c r="Y61" i="2" s="1"/>
  <c r="Z61" i="2" s="1"/>
  <c r="AA61" i="2" s="1"/>
  <c r="AB61" i="2" s="1"/>
  <c r="AC61" i="2" s="1"/>
  <c r="AD61" i="2" s="1"/>
  <c r="AE61" i="2" s="1"/>
  <c r="AF61" i="2" s="1"/>
  <c r="AG61" i="2" s="1"/>
  <c r="AH61" i="2" s="1"/>
  <c r="AI61" i="2" s="1"/>
  <c r="AJ61" i="2" s="1"/>
  <c r="AK61" i="2" s="1"/>
  <c r="AL61" i="2" s="1"/>
  <c r="AM61" i="2" s="1"/>
  <c r="AN61" i="2" s="1"/>
  <c r="AO61" i="2" s="1"/>
  <c r="AP61" i="2" s="1"/>
  <c r="AQ61" i="2" s="1"/>
  <c r="AR61" i="2" s="1"/>
  <c r="AS61" i="2" s="1"/>
  <c r="AT61" i="2" s="1"/>
  <c r="AU61" i="2" s="1"/>
  <c r="AV61" i="2" s="1"/>
  <c r="AW61" i="2" s="1"/>
  <c r="AX61" i="2" s="1"/>
  <c r="AY61" i="2" s="1"/>
  <c r="AZ61" i="2" s="1"/>
  <c r="BA61" i="2" s="1"/>
  <c r="BB61" i="2" s="1"/>
  <c r="BC61" i="2" s="1"/>
  <c r="BD61" i="2" s="1"/>
  <c r="BE61" i="2" s="1"/>
  <c r="BF61" i="2" s="1"/>
  <c r="BG61" i="2" s="1"/>
  <c r="BH61" i="2" s="1"/>
  <c r="BI61" i="2" s="1"/>
  <c r="BJ61" i="2" s="1"/>
  <c r="BK61" i="2" s="1"/>
  <c r="BL61" i="2" s="1"/>
  <c r="BM61" i="2" s="1"/>
  <c r="BN61" i="2" s="1"/>
  <c r="BO61" i="2" s="1"/>
  <c r="BP61" i="2" s="1"/>
  <c r="BQ61" i="2" s="1"/>
  <c r="BR61" i="2" s="1"/>
  <c r="BS61" i="2" s="1"/>
  <c r="BT61" i="2" s="1"/>
  <c r="BU61" i="2" s="1"/>
  <c r="BV61" i="2" s="1"/>
  <c r="BW61" i="2" s="1"/>
  <c r="BX61" i="2" s="1"/>
  <c r="BY61" i="2" s="1"/>
  <c r="BZ61" i="2" s="1"/>
  <c r="CA61" i="2" s="1"/>
  <c r="CB61" i="2" s="1"/>
  <c r="CC61" i="2" s="1"/>
  <c r="CD61" i="2" s="1"/>
  <c r="CE61" i="2" s="1"/>
  <c r="CF61" i="2" s="1"/>
  <c r="CG61" i="2" s="1"/>
  <c r="CH61" i="2" s="1"/>
  <c r="CI61" i="2" s="1"/>
  <c r="CJ61" i="2" s="1"/>
  <c r="CK61" i="2" s="1"/>
  <c r="CL61" i="2" s="1"/>
  <c r="U53" i="2"/>
  <c r="V53" i="2" s="1"/>
  <c r="W53" i="2" s="1"/>
  <c r="X53" i="2" s="1"/>
  <c r="Y53" i="2" s="1"/>
  <c r="Z53" i="2" s="1"/>
  <c r="AA53" i="2" s="1"/>
  <c r="AB53" i="2" s="1"/>
  <c r="AC53" i="2" s="1"/>
  <c r="AD53" i="2" s="1"/>
  <c r="AE53" i="2" s="1"/>
  <c r="AF53" i="2" s="1"/>
  <c r="AG53" i="2" s="1"/>
  <c r="AH53" i="2" s="1"/>
  <c r="AI53" i="2" s="1"/>
  <c r="AJ53" i="2" s="1"/>
  <c r="AK53" i="2" s="1"/>
  <c r="AL53" i="2" s="1"/>
  <c r="AM53" i="2" s="1"/>
  <c r="AN53" i="2" s="1"/>
  <c r="AO53" i="2" s="1"/>
  <c r="AP53" i="2" s="1"/>
  <c r="AQ53" i="2" s="1"/>
  <c r="AR53" i="2" s="1"/>
  <c r="AS53" i="2" s="1"/>
  <c r="AT53" i="2" s="1"/>
  <c r="AU53" i="2" s="1"/>
  <c r="AV53" i="2" s="1"/>
  <c r="AW53" i="2" s="1"/>
  <c r="AX53" i="2" s="1"/>
  <c r="AY53" i="2" s="1"/>
  <c r="AZ53" i="2" s="1"/>
  <c r="BA53" i="2" s="1"/>
  <c r="BB53" i="2" s="1"/>
  <c r="BC53" i="2" s="1"/>
  <c r="BD53" i="2" s="1"/>
  <c r="BE53" i="2" s="1"/>
  <c r="BF53" i="2" s="1"/>
  <c r="BG53" i="2" s="1"/>
  <c r="BH53" i="2" s="1"/>
  <c r="BI53" i="2" s="1"/>
  <c r="BJ53" i="2" s="1"/>
  <c r="BK53" i="2" s="1"/>
  <c r="BL53" i="2" s="1"/>
  <c r="BM53" i="2" s="1"/>
  <c r="BN53" i="2" s="1"/>
  <c r="BO53" i="2" s="1"/>
  <c r="BP53" i="2" s="1"/>
  <c r="BQ53" i="2" s="1"/>
  <c r="BR53" i="2" s="1"/>
  <c r="BS53" i="2" s="1"/>
  <c r="BT53" i="2" s="1"/>
  <c r="BU53" i="2" s="1"/>
  <c r="BV53" i="2" s="1"/>
  <c r="BW53" i="2" s="1"/>
  <c r="BX53" i="2" s="1"/>
  <c r="BY53" i="2" s="1"/>
  <c r="BZ53" i="2" s="1"/>
  <c r="CA53" i="2" s="1"/>
  <c r="CB53" i="2" s="1"/>
  <c r="CC53" i="2" s="1"/>
  <c r="CD53" i="2" s="1"/>
  <c r="CE53" i="2" s="1"/>
  <c r="CF53" i="2" s="1"/>
  <c r="CG53" i="2" s="1"/>
  <c r="CH53" i="2" s="1"/>
  <c r="CI53" i="2" s="1"/>
  <c r="CJ53" i="2" s="1"/>
  <c r="CK53" i="2" s="1"/>
  <c r="CL53" i="2" s="1"/>
  <c r="U51" i="2"/>
  <c r="V51" i="2" s="1"/>
  <c r="W51" i="2" s="1"/>
  <c r="X51" i="2" s="1"/>
  <c r="Y51" i="2" s="1"/>
  <c r="Z51" i="2" s="1"/>
  <c r="AA51" i="2" s="1"/>
  <c r="AB51" i="2" s="1"/>
  <c r="AC51" i="2" s="1"/>
  <c r="AD51" i="2" s="1"/>
  <c r="AE51" i="2" s="1"/>
  <c r="AF51" i="2" s="1"/>
  <c r="AG51" i="2" s="1"/>
  <c r="AH51" i="2" s="1"/>
  <c r="AI51" i="2" s="1"/>
  <c r="AJ51" i="2" s="1"/>
  <c r="AK51" i="2" s="1"/>
  <c r="AL51" i="2" s="1"/>
  <c r="AM51" i="2" s="1"/>
  <c r="AN51" i="2" s="1"/>
  <c r="AO51" i="2" s="1"/>
  <c r="AP51" i="2" s="1"/>
  <c r="AQ51" i="2" s="1"/>
  <c r="AR51" i="2" s="1"/>
  <c r="AS51" i="2" s="1"/>
  <c r="AT51" i="2" s="1"/>
  <c r="AU51" i="2" s="1"/>
  <c r="AV51" i="2" s="1"/>
  <c r="AW51" i="2" s="1"/>
  <c r="AX51" i="2" s="1"/>
  <c r="AY51" i="2" s="1"/>
  <c r="AZ51" i="2" s="1"/>
  <c r="BA51" i="2" s="1"/>
  <c r="BB51" i="2" s="1"/>
  <c r="BC51" i="2" s="1"/>
  <c r="BD51" i="2" s="1"/>
  <c r="BE51" i="2" s="1"/>
  <c r="BF51" i="2" s="1"/>
  <c r="BG51" i="2" s="1"/>
  <c r="BH51" i="2" s="1"/>
  <c r="BI51" i="2" s="1"/>
  <c r="BJ51" i="2" s="1"/>
  <c r="BK51" i="2" s="1"/>
  <c r="BL51" i="2" s="1"/>
  <c r="BM51" i="2" s="1"/>
  <c r="BN51" i="2" s="1"/>
  <c r="BO51" i="2" s="1"/>
  <c r="BP51" i="2" s="1"/>
  <c r="BQ51" i="2" s="1"/>
  <c r="BR51" i="2" s="1"/>
  <c r="BS51" i="2" s="1"/>
  <c r="BT51" i="2" s="1"/>
  <c r="BU51" i="2" s="1"/>
  <c r="BV51" i="2" s="1"/>
  <c r="BW51" i="2" s="1"/>
  <c r="BX51" i="2" s="1"/>
  <c r="BY51" i="2" s="1"/>
  <c r="BZ51" i="2" s="1"/>
  <c r="CA51" i="2" s="1"/>
  <c r="CB51" i="2" s="1"/>
  <c r="CC51" i="2" s="1"/>
  <c r="CD51" i="2" s="1"/>
  <c r="CE51" i="2" s="1"/>
  <c r="CF51" i="2" s="1"/>
  <c r="CG51" i="2" s="1"/>
  <c r="CH51" i="2" s="1"/>
  <c r="CI51" i="2" s="1"/>
  <c r="CJ51" i="2" s="1"/>
  <c r="CK51" i="2" s="1"/>
  <c r="CL51" i="2" s="1"/>
  <c r="D8" i="4"/>
  <c r="F8" i="4" s="1"/>
  <c r="E7" i="4"/>
  <c r="J16" i="8" l="1"/>
  <c r="J26" i="8"/>
  <c r="J27" i="8" s="1"/>
  <c r="I47" i="8"/>
  <c r="C12" i="4"/>
  <c r="J18" i="8"/>
  <c r="J46" i="8"/>
  <c r="J47" i="8" s="1"/>
  <c r="J38" i="8"/>
  <c r="J36" i="8"/>
  <c r="J37" i="8"/>
  <c r="K44" i="8"/>
  <c r="K24" i="8"/>
  <c r="U62" i="2"/>
  <c r="V62" i="2" s="1"/>
  <c r="W62" i="2" s="1"/>
  <c r="X62" i="2" s="1"/>
  <c r="Y62" i="2" s="1"/>
  <c r="Z62" i="2" s="1"/>
  <c r="AA62" i="2" s="1"/>
  <c r="AB62" i="2" s="1"/>
  <c r="AC62" i="2" s="1"/>
  <c r="AD62" i="2" s="1"/>
  <c r="AE62" i="2" s="1"/>
  <c r="AF62" i="2" s="1"/>
  <c r="AG62" i="2" s="1"/>
  <c r="AH62" i="2" s="1"/>
  <c r="AI62" i="2" s="1"/>
  <c r="AJ62" i="2" s="1"/>
  <c r="AK62" i="2" s="1"/>
  <c r="AL62" i="2" s="1"/>
  <c r="AM62" i="2" s="1"/>
  <c r="AN62" i="2" s="1"/>
  <c r="AO62" i="2" s="1"/>
  <c r="AP62" i="2" s="1"/>
  <c r="AQ62" i="2" s="1"/>
  <c r="AR62" i="2" s="1"/>
  <c r="AS62" i="2" s="1"/>
  <c r="AT62" i="2" s="1"/>
  <c r="AU62" i="2" s="1"/>
  <c r="AV62" i="2" s="1"/>
  <c r="AW62" i="2" s="1"/>
  <c r="AX62" i="2" s="1"/>
  <c r="AY62" i="2" s="1"/>
  <c r="AZ62" i="2" s="1"/>
  <c r="BA62" i="2" s="1"/>
  <c r="BB62" i="2" s="1"/>
  <c r="BC62" i="2" s="1"/>
  <c r="BD62" i="2" s="1"/>
  <c r="BE62" i="2" s="1"/>
  <c r="BF62" i="2" s="1"/>
  <c r="BG62" i="2" s="1"/>
  <c r="BH62" i="2" s="1"/>
  <c r="BI62" i="2" s="1"/>
  <c r="BJ62" i="2" s="1"/>
  <c r="BK62" i="2" s="1"/>
  <c r="BL62" i="2" s="1"/>
  <c r="BM62" i="2" s="1"/>
  <c r="BN62" i="2" s="1"/>
  <c r="BO62" i="2" s="1"/>
  <c r="BP62" i="2" s="1"/>
  <c r="BQ62" i="2" s="1"/>
  <c r="BR62" i="2" s="1"/>
  <c r="BS62" i="2" s="1"/>
  <c r="BT62" i="2" s="1"/>
  <c r="BU62" i="2" s="1"/>
  <c r="BV62" i="2" s="1"/>
  <c r="BW62" i="2" s="1"/>
  <c r="BX62" i="2" s="1"/>
  <c r="BY62" i="2" s="1"/>
  <c r="BZ62" i="2" s="1"/>
  <c r="CA62" i="2" s="1"/>
  <c r="CB62" i="2" s="1"/>
  <c r="CC62" i="2" s="1"/>
  <c r="CD62" i="2" s="1"/>
  <c r="CE62" i="2" s="1"/>
  <c r="CF62" i="2" s="1"/>
  <c r="CG62" i="2" s="1"/>
  <c r="CH62" i="2" s="1"/>
  <c r="CI62" i="2" s="1"/>
  <c r="CJ62" i="2" s="1"/>
  <c r="CK62" i="2" s="1"/>
  <c r="CL62" i="2" s="1"/>
  <c r="U56" i="2"/>
  <c r="V56" i="2" s="1"/>
  <c r="W56" i="2" s="1"/>
  <c r="X56" i="2" s="1"/>
  <c r="Y56" i="2" s="1"/>
  <c r="Z56" i="2" s="1"/>
  <c r="AA56" i="2" s="1"/>
  <c r="AB56" i="2" s="1"/>
  <c r="AC56" i="2" s="1"/>
  <c r="AD56" i="2" s="1"/>
  <c r="AE56" i="2" s="1"/>
  <c r="AF56" i="2" s="1"/>
  <c r="AG56" i="2" s="1"/>
  <c r="AH56" i="2" s="1"/>
  <c r="AI56" i="2" s="1"/>
  <c r="AJ56" i="2" s="1"/>
  <c r="AK56" i="2" s="1"/>
  <c r="AL56" i="2" s="1"/>
  <c r="AM56" i="2" s="1"/>
  <c r="AN56" i="2" s="1"/>
  <c r="AO56" i="2" s="1"/>
  <c r="AP56" i="2" s="1"/>
  <c r="AQ56" i="2" s="1"/>
  <c r="AR56" i="2" s="1"/>
  <c r="AS56" i="2" s="1"/>
  <c r="AT56" i="2" s="1"/>
  <c r="AU56" i="2" s="1"/>
  <c r="AV56" i="2" s="1"/>
  <c r="AW56" i="2" s="1"/>
  <c r="AX56" i="2" s="1"/>
  <c r="AY56" i="2" s="1"/>
  <c r="AZ56" i="2" s="1"/>
  <c r="BA56" i="2" s="1"/>
  <c r="BB56" i="2" s="1"/>
  <c r="BC56" i="2" s="1"/>
  <c r="BD56" i="2" s="1"/>
  <c r="BE56" i="2" s="1"/>
  <c r="BF56" i="2" s="1"/>
  <c r="BG56" i="2" s="1"/>
  <c r="BH56" i="2" s="1"/>
  <c r="BI56" i="2" s="1"/>
  <c r="BJ56" i="2" s="1"/>
  <c r="BK56" i="2" s="1"/>
  <c r="BL56" i="2" s="1"/>
  <c r="BM56" i="2" s="1"/>
  <c r="BN56" i="2" s="1"/>
  <c r="BO56" i="2" s="1"/>
  <c r="BP56" i="2" s="1"/>
  <c r="BQ56" i="2" s="1"/>
  <c r="BR56" i="2" s="1"/>
  <c r="BS56" i="2" s="1"/>
  <c r="BT56" i="2" s="1"/>
  <c r="BU56" i="2" s="1"/>
  <c r="BV56" i="2" s="1"/>
  <c r="BW56" i="2" s="1"/>
  <c r="BX56" i="2" s="1"/>
  <c r="BY56" i="2" s="1"/>
  <c r="BZ56" i="2" s="1"/>
  <c r="CA56" i="2" s="1"/>
  <c r="CB56" i="2" s="1"/>
  <c r="CC56" i="2" s="1"/>
  <c r="CD56" i="2" s="1"/>
  <c r="CE56" i="2" s="1"/>
  <c r="CF56" i="2" s="1"/>
  <c r="CG56" i="2" s="1"/>
  <c r="CH56" i="2" s="1"/>
  <c r="CI56" i="2" s="1"/>
  <c r="CJ56" i="2" s="1"/>
  <c r="CK56" i="2" s="1"/>
  <c r="CL56" i="2" s="1"/>
  <c r="U58" i="2"/>
  <c r="V58" i="2" s="1"/>
  <c r="W58" i="2" s="1"/>
  <c r="X58" i="2" s="1"/>
  <c r="Y58" i="2" s="1"/>
  <c r="Z58" i="2" s="1"/>
  <c r="AA58" i="2" s="1"/>
  <c r="AB58" i="2" s="1"/>
  <c r="AC58" i="2" s="1"/>
  <c r="AD58" i="2" s="1"/>
  <c r="AE58" i="2" s="1"/>
  <c r="AF58" i="2" s="1"/>
  <c r="AG58" i="2" s="1"/>
  <c r="AH58" i="2" s="1"/>
  <c r="AI58" i="2" s="1"/>
  <c r="AJ58" i="2" s="1"/>
  <c r="AK58" i="2" s="1"/>
  <c r="AL58" i="2" s="1"/>
  <c r="AM58" i="2" s="1"/>
  <c r="AN58" i="2" s="1"/>
  <c r="AO58" i="2" s="1"/>
  <c r="AP58" i="2" s="1"/>
  <c r="AQ58" i="2" s="1"/>
  <c r="AR58" i="2" s="1"/>
  <c r="AS58" i="2" s="1"/>
  <c r="AT58" i="2" s="1"/>
  <c r="AU58" i="2" s="1"/>
  <c r="AV58" i="2" s="1"/>
  <c r="AW58" i="2" s="1"/>
  <c r="AX58" i="2" s="1"/>
  <c r="AY58" i="2" s="1"/>
  <c r="AZ58" i="2" s="1"/>
  <c r="BA58" i="2" s="1"/>
  <c r="BB58" i="2" s="1"/>
  <c r="BC58" i="2" s="1"/>
  <c r="BD58" i="2" s="1"/>
  <c r="BE58" i="2" s="1"/>
  <c r="BF58" i="2" s="1"/>
  <c r="BG58" i="2" s="1"/>
  <c r="BH58" i="2" s="1"/>
  <c r="BI58" i="2" s="1"/>
  <c r="BJ58" i="2" s="1"/>
  <c r="BK58" i="2" s="1"/>
  <c r="BL58" i="2" s="1"/>
  <c r="BM58" i="2" s="1"/>
  <c r="BN58" i="2" s="1"/>
  <c r="BO58" i="2" s="1"/>
  <c r="BP58" i="2" s="1"/>
  <c r="BQ58" i="2" s="1"/>
  <c r="BR58" i="2" s="1"/>
  <c r="BS58" i="2" s="1"/>
  <c r="BT58" i="2" s="1"/>
  <c r="BU58" i="2" s="1"/>
  <c r="BV58" i="2" s="1"/>
  <c r="BW58" i="2" s="1"/>
  <c r="BX58" i="2" s="1"/>
  <c r="BY58" i="2" s="1"/>
  <c r="BZ58" i="2" s="1"/>
  <c r="CA58" i="2" s="1"/>
  <c r="CB58" i="2" s="1"/>
  <c r="CC58" i="2" s="1"/>
  <c r="CD58" i="2" s="1"/>
  <c r="CE58" i="2" s="1"/>
  <c r="CF58" i="2" s="1"/>
  <c r="CG58" i="2" s="1"/>
  <c r="CH58" i="2" s="1"/>
  <c r="CI58" i="2" s="1"/>
  <c r="CJ58" i="2" s="1"/>
  <c r="CK58" i="2" s="1"/>
  <c r="CL58" i="2" s="1"/>
  <c r="U59" i="2"/>
  <c r="V59" i="2" s="1"/>
  <c r="W59" i="2" s="1"/>
  <c r="X59" i="2" s="1"/>
  <c r="Y59" i="2" s="1"/>
  <c r="Z59" i="2" s="1"/>
  <c r="AA59" i="2" s="1"/>
  <c r="AB59" i="2" s="1"/>
  <c r="AC59" i="2" s="1"/>
  <c r="AD59" i="2" s="1"/>
  <c r="AE59" i="2" s="1"/>
  <c r="AF59" i="2" s="1"/>
  <c r="AG59" i="2" s="1"/>
  <c r="AH59" i="2" s="1"/>
  <c r="AI59" i="2" s="1"/>
  <c r="AJ59" i="2" s="1"/>
  <c r="AK59" i="2" s="1"/>
  <c r="AL59" i="2" s="1"/>
  <c r="AM59" i="2" s="1"/>
  <c r="AN59" i="2" s="1"/>
  <c r="AO59" i="2" s="1"/>
  <c r="AP59" i="2" s="1"/>
  <c r="AQ59" i="2" s="1"/>
  <c r="AR59" i="2" s="1"/>
  <c r="AS59" i="2" s="1"/>
  <c r="AT59" i="2" s="1"/>
  <c r="AU59" i="2" s="1"/>
  <c r="AV59" i="2" s="1"/>
  <c r="AW59" i="2" s="1"/>
  <c r="AX59" i="2" s="1"/>
  <c r="AY59" i="2" s="1"/>
  <c r="AZ59" i="2" s="1"/>
  <c r="BA59" i="2" s="1"/>
  <c r="BB59" i="2" s="1"/>
  <c r="BC59" i="2" s="1"/>
  <c r="BD59" i="2" s="1"/>
  <c r="BE59" i="2" s="1"/>
  <c r="BF59" i="2" s="1"/>
  <c r="BG59" i="2" s="1"/>
  <c r="BH59" i="2" s="1"/>
  <c r="BI59" i="2" s="1"/>
  <c r="BJ59" i="2" s="1"/>
  <c r="BK59" i="2" s="1"/>
  <c r="BL59" i="2" s="1"/>
  <c r="BM59" i="2" s="1"/>
  <c r="BN59" i="2" s="1"/>
  <c r="BO59" i="2" s="1"/>
  <c r="BP59" i="2" s="1"/>
  <c r="BQ59" i="2" s="1"/>
  <c r="BR59" i="2" s="1"/>
  <c r="BS59" i="2" s="1"/>
  <c r="BT59" i="2" s="1"/>
  <c r="BU59" i="2" s="1"/>
  <c r="BV59" i="2" s="1"/>
  <c r="BW59" i="2" s="1"/>
  <c r="BX59" i="2" s="1"/>
  <c r="BY59" i="2" s="1"/>
  <c r="BZ59" i="2" s="1"/>
  <c r="CA59" i="2" s="1"/>
  <c r="CB59" i="2" s="1"/>
  <c r="CC59" i="2" s="1"/>
  <c r="CD59" i="2" s="1"/>
  <c r="CE59" i="2" s="1"/>
  <c r="CF59" i="2" s="1"/>
  <c r="CG59" i="2" s="1"/>
  <c r="CH59" i="2" s="1"/>
  <c r="CI59" i="2" s="1"/>
  <c r="CJ59" i="2" s="1"/>
  <c r="CK59" i="2" s="1"/>
  <c r="CL59" i="2" s="1"/>
  <c r="U60" i="2"/>
  <c r="V60" i="2" s="1"/>
  <c r="W60" i="2" s="1"/>
  <c r="X60" i="2" s="1"/>
  <c r="Y60" i="2" s="1"/>
  <c r="Z60" i="2" s="1"/>
  <c r="AA60" i="2" s="1"/>
  <c r="AB60" i="2" s="1"/>
  <c r="AC60" i="2" s="1"/>
  <c r="AD60" i="2" s="1"/>
  <c r="AE60" i="2" s="1"/>
  <c r="AF60" i="2" s="1"/>
  <c r="AG60" i="2" s="1"/>
  <c r="AH60" i="2" s="1"/>
  <c r="AI60" i="2" s="1"/>
  <c r="AJ60" i="2" s="1"/>
  <c r="AK60" i="2" s="1"/>
  <c r="AL60" i="2" s="1"/>
  <c r="AM60" i="2" s="1"/>
  <c r="AN60" i="2" s="1"/>
  <c r="AO60" i="2" s="1"/>
  <c r="AP60" i="2" s="1"/>
  <c r="AQ60" i="2" s="1"/>
  <c r="AR60" i="2" s="1"/>
  <c r="AS60" i="2" s="1"/>
  <c r="AT60" i="2" s="1"/>
  <c r="AU60" i="2" s="1"/>
  <c r="AV60" i="2" s="1"/>
  <c r="AW60" i="2" s="1"/>
  <c r="AX60" i="2" s="1"/>
  <c r="AY60" i="2" s="1"/>
  <c r="AZ60" i="2" s="1"/>
  <c r="BA60" i="2" s="1"/>
  <c r="BB60" i="2" s="1"/>
  <c r="BC60" i="2" s="1"/>
  <c r="BD60" i="2" s="1"/>
  <c r="BE60" i="2" s="1"/>
  <c r="BF60" i="2" s="1"/>
  <c r="BG60" i="2" s="1"/>
  <c r="BH60" i="2" s="1"/>
  <c r="BI60" i="2" s="1"/>
  <c r="BJ60" i="2" s="1"/>
  <c r="BK60" i="2" s="1"/>
  <c r="BL60" i="2" s="1"/>
  <c r="BM60" i="2" s="1"/>
  <c r="BN60" i="2" s="1"/>
  <c r="BO60" i="2" s="1"/>
  <c r="BP60" i="2" s="1"/>
  <c r="BQ60" i="2" s="1"/>
  <c r="BR60" i="2" s="1"/>
  <c r="BS60" i="2" s="1"/>
  <c r="BT60" i="2" s="1"/>
  <c r="BU60" i="2" s="1"/>
  <c r="BV60" i="2" s="1"/>
  <c r="BW60" i="2" s="1"/>
  <c r="BX60" i="2" s="1"/>
  <c r="BY60" i="2" s="1"/>
  <c r="BZ60" i="2" s="1"/>
  <c r="CA60" i="2" s="1"/>
  <c r="CB60" i="2" s="1"/>
  <c r="CC60" i="2" s="1"/>
  <c r="CD60" i="2" s="1"/>
  <c r="CE60" i="2" s="1"/>
  <c r="CF60" i="2" s="1"/>
  <c r="CG60" i="2" s="1"/>
  <c r="CH60" i="2" s="1"/>
  <c r="CI60" i="2" s="1"/>
  <c r="CJ60" i="2" s="1"/>
  <c r="CK60" i="2" s="1"/>
  <c r="CL60" i="2" s="1"/>
  <c r="U68" i="2"/>
  <c r="V68" i="2" s="1"/>
  <c r="W68" i="2" s="1"/>
  <c r="X68" i="2" s="1"/>
  <c r="Y68" i="2" s="1"/>
  <c r="Z68" i="2" s="1"/>
  <c r="AA68" i="2" s="1"/>
  <c r="AB68" i="2" s="1"/>
  <c r="AC68" i="2" s="1"/>
  <c r="AD68" i="2" s="1"/>
  <c r="AE68" i="2" s="1"/>
  <c r="AF68" i="2" s="1"/>
  <c r="AG68" i="2" s="1"/>
  <c r="AH68" i="2" s="1"/>
  <c r="AI68" i="2" s="1"/>
  <c r="AJ68" i="2" s="1"/>
  <c r="AK68" i="2" s="1"/>
  <c r="AL68" i="2" s="1"/>
  <c r="AM68" i="2" s="1"/>
  <c r="AN68" i="2" s="1"/>
  <c r="AO68" i="2" s="1"/>
  <c r="AP68" i="2" s="1"/>
  <c r="AQ68" i="2" s="1"/>
  <c r="AR68" i="2" s="1"/>
  <c r="AS68" i="2" s="1"/>
  <c r="AT68" i="2" s="1"/>
  <c r="AU68" i="2" s="1"/>
  <c r="AV68" i="2" s="1"/>
  <c r="AW68" i="2" s="1"/>
  <c r="AX68" i="2" s="1"/>
  <c r="AY68" i="2" s="1"/>
  <c r="AZ68" i="2" s="1"/>
  <c r="BA68" i="2" s="1"/>
  <c r="BB68" i="2" s="1"/>
  <c r="BC68" i="2" s="1"/>
  <c r="BD68" i="2" s="1"/>
  <c r="BE68" i="2" s="1"/>
  <c r="BF68" i="2" s="1"/>
  <c r="BG68" i="2" s="1"/>
  <c r="BH68" i="2" s="1"/>
  <c r="BI68" i="2" s="1"/>
  <c r="BJ68" i="2" s="1"/>
  <c r="BK68" i="2" s="1"/>
  <c r="BL68" i="2" s="1"/>
  <c r="BM68" i="2" s="1"/>
  <c r="BN68" i="2" s="1"/>
  <c r="BO68" i="2" s="1"/>
  <c r="BP68" i="2" s="1"/>
  <c r="BQ68" i="2" s="1"/>
  <c r="BR68" i="2" s="1"/>
  <c r="BS68" i="2" s="1"/>
  <c r="BT68" i="2" s="1"/>
  <c r="BU68" i="2" s="1"/>
  <c r="BV68" i="2" s="1"/>
  <c r="BW68" i="2" s="1"/>
  <c r="BX68" i="2" s="1"/>
  <c r="BY68" i="2" s="1"/>
  <c r="BZ68" i="2" s="1"/>
  <c r="CA68" i="2" s="1"/>
  <c r="CB68" i="2" s="1"/>
  <c r="CC68" i="2" s="1"/>
  <c r="CD68" i="2" s="1"/>
  <c r="CE68" i="2" s="1"/>
  <c r="CF68" i="2" s="1"/>
  <c r="CG68" i="2" s="1"/>
  <c r="CH68" i="2" s="1"/>
  <c r="CI68" i="2" s="1"/>
  <c r="CJ68" i="2" s="1"/>
  <c r="CK68" i="2" s="1"/>
  <c r="CL68" i="2" s="1"/>
  <c r="U64" i="2"/>
  <c r="V64" i="2" s="1"/>
  <c r="W64" i="2" s="1"/>
  <c r="X64" i="2" s="1"/>
  <c r="Y64" i="2" s="1"/>
  <c r="Z64" i="2" s="1"/>
  <c r="AA64" i="2" s="1"/>
  <c r="AB64" i="2" s="1"/>
  <c r="AC64" i="2" s="1"/>
  <c r="AD64" i="2" s="1"/>
  <c r="AE64" i="2" s="1"/>
  <c r="AF64" i="2" s="1"/>
  <c r="AG64" i="2" s="1"/>
  <c r="AH64" i="2" s="1"/>
  <c r="AI64" i="2" s="1"/>
  <c r="AJ64" i="2" s="1"/>
  <c r="AK64" i="2" s="1"/>
  <c r="AL64" i="2" s="1"/>
  <c r="AM64" i="2" s="1"/>
  <c r="AN64" i="2" s="1"/>
  <c r="AO64" i="2" s="1"/>
  <c r="AP64" i="2" s="1"/>
  <c r="AQ64" i="2" s="1"/>
  <c r="AR64" i="2" s="1"/>
  <c r="AS64" i="2" s="1"/>
  <c r="AT64" i="2" s="1"/>
  <c r="AU64" i="2" s="1"/>
  <c r="AV64" i="2" s="1"/>
  <c r="AW64" i="2" s="1"/>
  <c r="AX64" i="2" s="1"/>
  <c r="AY64" i="2" s="1"/>
  <c r="AZ64" i="2" s="1"/>
  <c r="BA64" i="2" s="1"/>
  <c r="BB64" i="2" s="1"/>
  <c r="BC64" i="2" s="1"/>
  <c r="BD64" i="2" s="1"/>
  <c r="BE64" i="2" s="1"/>
  <c r="BF64" i="2" s="1"/>
  <c r="BG64" i="2" s="1"/>
  <c r="BH64" i="2" s="1"/>
  <c r="BI64" i="2" s="1"/>
  <c r="BJ64" i="2" s="1"/>
  <c r="BK64" i="2" s="1"/>
  <c r="BL64" i="2" s="1"/>
  <c r="BM64" i="2" s="1"/>
  <c r="BN64" i="2" s="1"/>
  <c r="BO64" i="2" s="1"/>
  <c r="BP64" i="2" s="1"/>
  <c r="BQ64" i="2" s="1"/>
  <c r="BR64" i="2" s="1"/>
  <c r="BS64" i="2" s="1"/>
  <c r="BT64" i="2" s="1"/>
  <c r="BU64" i="2" s="1"/>
  <c r="BV64" i="2" s="1"/>
  <c r="BW64" i="2" s="1"/>
  <c r="BX64" i="2" s="1"/>
  <c r="BY64" i="2" s="1"/>
  <c r="BZ64" i="2" s="1"/>
  <c r="CA64" i="2" s="1"/>
  <c r="CB64" i="2" s="1"/>
  <c r="CC64" i="2" s="1"/>
  <c r="CD64" i="2" s="1"/>
  <c r="CE64" i="2" s="1"/>
  <c r="CF64" i="2" s="1"/>
  <c r="CG64" i="2" s="1"/>
  <c r="CH64" i="2" s="1"/>
  <c r="CI64" i="2" s="1"/>
  <c r="CJ64" i="2" s="1"/>
  <c r="CK64" i="2" s="1"/>
  <c r="CL64" i="2" s="1"/>
  <c r="D9" i="4"/>
  <c r="F9" i="4" s="1"/>
  <c r="E8" i="4"/>
  <c r="K26" i="8" l="1"/>
  <c r="K27" i="8" s="1"/>
  <c r="K16" i="8"/>
  <c r="C13" i="4"/>
  <c r="L44" i="8"/>
  <c r="L24" i="8"/>
  <c r="K37" i="8"/>
  <c r="K36" i="8"/>
  <c r="K38" i="8"/>
  <c r="K46" i="8"/>
  <c r="K47" i="8" s="1"/>
  <c r="K18" i="8"/>
  <c r="U75" i="2"/>
  <c r="V75" i="2" s="1"/>
  <c r="W75" i="2" s="1"/>
  <c r="X75" i="2" s="1"/>
  <c r="Y75" i="2" s="1"/>
  <c r="Z75" i="2" s="1"/>
  <c r="AA75" i="2" s="1"/>
  <c r="AB75" i="2" s="1"/>
  <c r="AC75" i="2" s="1"/>
  <c r="AD75" i="2" s="1"/>
  <c r="AE75" i="2" s="1"/>
  <c r="AF75" i="2" s="1"/>
  <c r="AG75" i="2" s="1"/>
  <c r="AH75" i="2" s="1"/>
  <c r="AI75" i="2" s="1"/>
  <c r="AJ75" i="2" s="1"/>
  <c r="AK75" i="2" s="1"/>
  <c r="AL75" i="2" s="1"/>
  <c r="AM75" i="2" s="1"/>
  <c r="AN75" i="2" s="1"/>
  <c r="AO75" i="2" s="1"/>
  <c r="AP75" i="2" s="1"/>
  <c r="AQ75" i="2" s="1"/>
  <c r="AR75" i="2" s="1"/>
  <c r="AS75" i="2" s="1"/>
  <c r="AT75" i="2" s="1"/>
  <c r="AU75" i="2" s="1"/>
  <c r="AV75" i="2" s="1"/>
  <c r="AW75" i="2" s="1"/>
  <c r="AX75" i="2" s="1"/>
  <c r="AY75" i="2" s="1"/>
  <c r="AZ75" i="2" s="1"/>
  <c r="BA75" i="2" s="1"/>
  <c r="BB75" i="2" s="1"/>
  <c r="BC75" i="2" s="1"/>
  <c r="BD75" i="2" s="1"/>
  <c r="BE75" i="2" s="1"/>
  <c r="BF75" i="2" s="1"/>
  <c r="BG75" i="2" s="1"/>
  <c r="BH75" i="2" s="1"/>
  <c r="BI75" i="2" s="1"/>
  <c r="BJ75" i="2" s="1"/>
  <c r="BK75" i="2" s="1"/>
  <c r="BL75" i="2" s="1"/>
  <c r="BM75" i="2" s="1"/>
  <c r="BN75" i="2" s="1"/>
  <c r="BO75" i="2" s="1"/>
  <c r="BP75" i="2" s="1"/>
  <c r="BQ75" i="2" s="1"/>
  <c r="BR75" i="2" s="1"/>
  <c r="BS75" i="2" s="1"/>
  <c r="BT75" i="2" s="1"/>
  <c r="BU75" i="2" s="1"/>
  <c r="BV75" i="2" s="1"/>
  <c r="BW75" i="2" s="1"/>
  <c r="BX75" i="2" s="1"/>
  <c r="BY75" i="2" s="1"/>
  <c r="BZ75" i="2" s="1"/>
  <c r="CA75" i="2" s="1"/>
  <c r="CB75" i="2" s="1"/>
  <c r="CC75" i="2" s="1"/>
  <c r="CD75" i="2" s="1"/>
  <c r="CE75" i="2" s="1"/>
  <c r="CF75" i="2" s="1"/>
  <c r="CG75" i="2" s="1"/>
  <c r="CH75" i="2" s="1"/>
  <c r="CI75" i="2" s="1"/>
  <c r="CJ75" i="2" s="1"/>
  <c r="CK75" i="2" s="1"/>
  <c r="CL75" i="2" s="1"/>
  <c r="U66" i="2"/>
  <c r="V66" i="2" s="1"/>
  <c r="W66" i="2" s="1"/>
  <c r="X66" i="2" s="1"/>
  <c r="Y66" i="2" s="1"/>
  <c r="Z66" i="2" s="1"/>
  <c r="AA66" i="2" s="1"/>
  <c r="AB66" i="2" s="1"/>
  <c r="AC66" i="2" s="1"/>
  <c r="AD66" i="2" s="1"/>
  <c r="AE66" i="2" s="1"/>
  <c r="AF66" i="2" s="1"/>
  <c r="AG66" i="2" s="1"/>
  <c r="AH66" i="2" s="1"/>
  <c r="AI66" i="2" s="1"/>
  <c r="AJ66" i="2" s="1"/>
  <c r="AK66" i="2" s="1"/>
  <c r="AL66" i="2" s="1"/>
  <c r="AM66" i="2" s="1"/>
  <c r="AN66" i="2" s="1"/>
  <c r="AO66" i="2" s="1"/>
  <c r="AP66" i="2" s="1"/>
  <c r="AQ66" i="2" s="1"/>
  <c r="AR66" i="2" s="1"/>
  <c r="AS66" i="2" s="1"/>
  <c r="AT66" i="2" s="1"/>
  <c r="AU66" i="2" s="1"/>
  <c r="AV66" i="2" s="1"/>
  <c r="AW66" i="2" s="1"/>
  <c r="AX66" i="2" s="1"/>
  <c r="AY66" i="2" s="1"/>
  <c r="AZ66" i="2" s="1"/>
  <c r="BA66" i="2" s="1"/>
  <c r="BB66" i="2" s="1"/>
  <c r="BC66" i="2" s="1"/>
  <c r="BD66" i="2" s="1"/>
  <c r="BE66" i="2" s="1"/>
  <c r="BF66" i="2" s="1"/>
  <c r="BG66" i="2" s="1"/>
  <c r="BH66" i="2" s="1"/>
  <c r="BI66" i="2" s="1"/>
  <c r="BJ66" i="2" s="1"/>
  <c r="BK66" i="2" s="1"/>
  <c r="BL66" i="2" s="1"/>
  <c r="BM66" i="2" s="1"/>
  <c r="BN66" i="2" s="1"/>
  <c r="BO66" i="2" s="1"/>
  <c r="BP66" i="2" s="1"/>
  <c r="BQ66" i="2" s="1"/>
  <c r="BR66" i="2" s="1"/>
  <c r="BS66" i="2" s="1"/>
  <c r="BT66" i="2" s="1"/>
  <c r="BU66" i="2" s="1"/>
  <c r="BV66" i="2" s="1"/>
  <c r="BW66" i="2" s="1"/>
  <c r="BX66" i="2" s="1"/>
  <c r="BY66" i="2" s="1"/>
  <c r="BZ66" i="2" s="1"/>
  <c r="CA66" i="2" s="1"/>
  <c r="CB66" i="2" s="1"/>
  <c r="CC66" i="2" s="1"/>
  <c r="CD66" i="2" s="1"/>
  <c r="CE66" i="2" s="1"/>
  <c r="CF66" i="2" s="1"/>
  <c r="CG66" i="2" s="1"/>
  <c r="CH66" i="2" s="1"/>
  <c r="CI66" i="2" s="1"/>
  <c r="CJ66" i="2" s="1"/>
  <c r="CK66" i="2" s="1"/>
  <c r="CL66" i="2" s="1"/>
  <c r="U63" i="2"/>
  <c r="V63" i="2" s="1"/>
  <c r="W63" i="2" s="1"/>
  <c r="X63" i="2" s="1"/>
  <c r="Y63" i="2" s="1"/>
  <c r="Z63" i="2" s="1"/>
  <c r="AA63" i="2" s="1"/>
  <c r="AB63" i="2" s="1"/>
  <c r="AC63" i="2" s="1"/>
  <c r="AD63" i="2" s="1"/>
  <c r="AE63" i="2" s="1"/>
  <c r="AF63" i="2" s="1"/>
  <c r="AG63" i="2" s="1"/>
  <c r="AH63" i="2" s="1"/>
  <c r="AI63" i="2" s="1"/>
  <c r="AJ63" i="2" s="1"/>
  <c r="AK63" i="2" s="1"/>
  <c r="AL63" i="2" s="1"/>
  <c r="AM63" i="2" s="1"/>
  <c r="AN63" i="2" s="1"/>
  <c r="AO63" i="2" s="1"/>
  <c r="AP63" i="2" s="1"/>
  <c r="AQ63" i="2" s="1"/>
  <c r="AR63" i="2" s="1"/>
  <c r="AS63" i="2" s="1"/>
  <c r="AT63" i="2" s="1"/>
  <c r="AU63" i="2" s="1"/>
  <c r="AV63" i="2" s="1"/>
  <c r="AW63" i="2" s="1"/>
  <c r="AX63" i="2" s="1"/>
  <c r="AY63" i="2" s="1"/>
  <c r="AZ63" i="2" s="1"/>
  <c r="BA63" i="2" s="1"/>
  <c r="BB63" i="2" s="1"/>
  <c r="BC63" i="2" s="1"/>
  <c r="BD63" i="2" s="1"/>
  <c r="BE63" i="2" s="1"/>
  <c r="BF63" i="2" s="1"/>
  <c r="BG63" i="2" s="1"/>
  <c r="BH63" i="2" s="1"/>
  <c r="BI63" i="2" s="1"/>
  <c r="BJ63" i="2" s="1"/>
  <c r="BK63" i="2" s="1"/>
  <c r="BL63" i="2" s="1"/>
  <c r="BM63" i="2" s="1"/>
  <c r="BN63" i="2" s="1"/>
  <c r="BO63" i="2" s="1"/>
  <c r="BP63" i="2" s="1"/>
  <c r="BQ63" i="2" s="1"/>
  <c r="BR63" i="2" s="1"/>
  <c r="BS63" i="2" s="1"/>
  <c r="BT63" i="2" s="1"/>
  <c r="BU63" i="2" s="1"/>
  <c r="BV63" i="2" s="1"/>
  <c r="BW63" i="2" s="1"/>
  <c r="BX63" i="2" s="1"/>
  <c r="BY63" i="2" s="1"/>
  <c r="BZ63" i="2" s="1"/>
  <c r="CA63" i="2" s="1"/>
  <c r="CB63" i="2" s="1"/>
  <c r="CC63" i="2" s="1"/>
  <c r="CD63" i="2" s="1"/>
  <c r="CE63" i="2" s="1"/>
  <c r="CF63" i="2" s="1"/>
  <c r="CG63" i="2" s="1"/>
  <c r="CH63" i="2" s="1"/>
  <c r="CI63" i="2" s="1"/>
  <c r="CJ63" i="2" s="1"/>
  <c r="CK63" i="2" s="1"/>
  <c r="CL63" i="2" s="1"/>
  <c r="U67" i="2"/>
  <c r="V67" i="2" s="1"/>
  <c r="W67" i="2" s="1"/>
  <c r="X67" i="2" s="1"/>
  <c r="Y67" i="2" s="1"/>
  <c r="Z67" i="2" s="1"/>
  <c r="AA67" i="2" s="1"/>
  <c r="AB67" i="2" s="1"/>
  <c r="AC67" i="2" s="1"/>
  <c r="AD67" i="2" s="1"/>
  <c r="AE67" i="2" s="1"/>
  <c r="AF67" i="2" s="1"/>
  <c r="AG67" i="2" s="1"/>
  <c r="AH67" i="2" s="1"/>
  <c r="AI67" i="2" s="1"/>
  <c r="AJ67" i="2" s="1"/>
  <c r="AK67" i="2" s="1"/>
  <c r="AL67" i="2" s="1"/>
  <c r="AM67" i="2" s="1"/>
  <c r="AN67" i="2" s="1"/>
  <c r="AO67" i="2" s="1"/>
  <c r="AP67" i="2" s="1"/>
  <c r="AQ67" i="2" s="1"/>
  <c r="AR67" i="2" s="1"/>
  <c r="AS67" i="2" s="1"/>
  <c r="AT67" i="2" s="1"/>
  <c r="AU67" i="2" s="1"/>
  <c r="AV67" i="2" s="1"/>
  <c r="AW67" i="2" s="1"/>
  <c r="AX67" i="2" s="1"/>
  <c r="AY67" i="2" s="1"/>
  <c r="AZ67" i="2" s="1"/>
  <c r="BA67" i="2" s="1"/>
  <c r="BB67" i="2" s="1"/>
  <c r="BC67" i="2" s="1"/>
  <c r="BD67" i="2" s="1"/>
  <c r="BE67" i="2" s="1"/>
  <c r="BF67" i="2" s="1"/>
  <c r="BG67" i="2" s="1"/>
  <c r="BH67" i="2" s="1"/>
  <c r="BI67" i="2" s="1"/>
  <c r="BJ67" i="2" s="1"/>
  <c r="BK67" i="2" s="1"/>
  <c r="BL67" i="2" s="1"/>
  <c r="BM67" i="2" s="1"/>
  <c r="BN67" i="2" s="1"/>
  <c r="BO67" i="2" s="1"/>
  <c r="BP67" i="2" s="1"/>
  <c r="BQ67" i="2" s="1"/>
  <c r="BR67" i="2" s="1"/>
  <c r="BS67" i="2" s="1"/>
  <c r="BT67" i="2" s="1"/>
  <c r="BU67" i="2" s="1"/>
  <c r="BV67" i="2" s="1"/>
  <c r="BW67" i="2" s="1"/>
  <c r="BX67" i="2" s="1"/>
  <c r="BY67" i="2" s="1"/>
  <c r="BZ67" i="2" s="1"/>
  <c r="CA67" i="2" s="1"/>
  <c r="CB67" i="2" s="1"/>
  <c r="CC67" i="2" s="1"/>
  <c r="CD67" i="2" s="1"/>
  <c r="CE67" i="2" s="1"/>
  <c r="CF67" i="2" s="1"/>
  <c r="CG67" i="2" s="1"/>
  <c r="CH67" i="2" s="1"/>
  <c r="CI67" i="2" s="1"/>
  <c r="CJ67" i="2" s="1"/>
  <c r="CK67" i="2" s="1"/>
  <c r="CL67" i="2" s="1"/>
  <c r="U71" i="2"/>
  <c r="V71" i="2" s="1"/>
  <c r="W71" i="2" s="1"/>
  <c r="X71" i="2" s="1"/>
  <c r="Y71" i="2" s="1"/>
  <c r="Z71" i="2" s="1"/>
  <c r="AA71" i="2" s="1"/>
  <c r="AB71" i="2" s="1"/>
  <c r="AC71" i="2" s="1"/>
  <c r="AD71" i="2" s="1"/>
  <c r="AE71" i="2" s="1"/>
  <c r="AF71" i="2" s="1"/>
  <c r="AG71" i="2" s="1"/>
  <c r="AH71" i="2" s="1"/>
  <c r="AI71" i="2" s="1"/>
  <c r="AJ71" i="2" s="1"/>
  <c r="AK71" i="2" s="1"/>
  <c r="AL71" i="2" s="1"/>
  <c r="AM71" i="2" s="1"/>
  <c r="AN71" i="2" s="1"/>
  <c r="AO71" i="2" s="1"/>
  <c r="AP71" i="2" s="1"/>
  <c r="AQ71" i="2" s="1"/>
  <c r="AR71" i="2" s="1"/>
  <c r="AS71" i="2" s="1"/>
  <c r="AT71" i="2" s="1"/>
  <c r="AU71" i="2" s="1"/>
  <c r="AV71" i="2" s="1"/>
  <c r="AW71" i="2" s="1"/>
  <c r="AX71" i="2" s="1"/>
  <c r="AY71" i="2" s="1"/>
  <c r="AZ71" i="2" s="1"/>
  <c r="BA71" i="2" s="1"/>
  <c r="BB71" i="2" s="1"/>
  <c r="BC71" i="2" s="1"/>
  <c r="BD71" i="2" s="1"/>
  <c r="BE71" i="2" s="1"/>
  <c r="BF71" i="2" s="1"/>
  <c r="BG71" i="2" s="1"/>
  <c r="BH71" i="2" s="1"/>
  <c r="BI71" i="2" s="1"/>
  <c r="BJ71" i="2" s="1"/>
  <c r="BK71" i="2" s="1"/>
  <c r="BL71" i="2" s="1"/>
  <c r="BM71" i="2" s="1"/>
  <c r="BN71" i="2" s="1"/>
  <c r="BO71" i="2" s="1"/>
  <c r="BP71" i="2" s="1"/>
  <c r="BQ71" i="2" s="1"/>
  <c r="BR71" i="2" s="1"/>
  <c r="BS71" i="2" s="1"/>
  <c r="BT71" i="2" s="1"/>
  <c r="BU71" i="2" s="1"/>
  <c r="BV71" i="2" s="1"/>
  <c r="BW71" i="2" s="1"/>
  <c r="BX71" i="2" s="1"/>
  <c r="BY71" i="2" s="1"/>
  <c r="BZ71" i="2" s="1"/>
  <c r="CA71" i="2" s="1"/>
  <c r="CB71" i="2" s="1"/>
  <c r="CC71" i="2" s="1"/>
  <c r="CD71" i="2" s="1"/>
  <c r="CE71" i="2" s="1"/>
  <c r="CF71" i="2" s="1"/>
  <c r="CG71" i="2" s="1"/>
  <c r="CH71" i="2" s="1"/>
  <c r="CI71" i="2" s="1"/>
  <c r="CJ71" i="2" s="1"/>
  <c r="CK71" i="2" s="1"/>
  <c r="CL71" i="2" s="1"/>
  <c r="U65" i="2"/>
  <c r="V65" i="2" s="1"/>
  <c r="W65" i="2" s="1"/>
  <c r="X65" i="2" s="1"/>
  <c r="Y65" i="2" s="1"/>
  <c r="Z65" i="2" s="1"/>
  <c r="AA65" i="2" s="1"/>
  <c r="AB65" i="2" s="1"/>
  <c r="AC65" i="2" s="1"/>
  <c r="AD65" i="2" s="1"/>
  <c r="AE65" i="2" s="1"/>
  <c r="AF65" i="2" s="1"/>
  <c r="AG65" i="2" s="1"/>
  <c r="AH65" i="2" s="1"/>
  <c r="AI65" i="2" s="1"/>
  <c r="AJ65" i="2" s="1"/>
  <c r="AK65" i="2" s="1"/>
  <c r="AL65" i="2" s="1"/>
  <c r="AM65" i="2" s="1"/>
  <c r="AN65" i="2" s="1"/>
  <c r="AO65" i="2" s="1"/>
  <c r="AP65" i="2" s="1"/>
  <c r="AQ65" i="2" s="1"/>
  <c r="AR65" i="2" s="1"/>
  <c r="AS65" i="2" s="1"/>
  <c r="AT65" i="2" s="1"/>
  <c r="AU65" i="2" s="1"/>
  <c r="AV65" i="2" s="1"/>
  <c r="AW65" i="2" s="1"/>
  <c r="AX65" i="2" s="1"/>
  <c r="AY65" i="2" s="1"/>
  <c r="AZ65" i="2" s="1"/>
  <c r="BA65" i="2" s="1"/>
  <c r="BB65" i="2" s="1"/>
  <c r="BC65" i="2" s="1"/>
  <c r="BD65" i="2" s="1"/>
  <c r="BE65" i="2" s="1"/>
  <c r="BF65" i="2" s="1"/>
  <c r="BG65" i="2" s="1"/>
  <c r="BH65" i="2" s="1"/>
  <c r="BI65" i="2" s="1"/>
  <c r="BJ65" i="2" s="1"/>
  <c r="BK65" i="2" s="1"/>
  <c r="BL65" i="2" s="1"/>
  <c r="BM65" i="2" s="1"/>
  <c r="BN65" i="2" s="1"/>
  <c r="BO65" i="2" s="1"/>
  <c r="BP65" i="2" s="1"/>
  <c r="BQ65" i="2" s="1"/>
  <c r="BR65" i="2" s="1"/>
  <c r="BS65" i="2" s="1"/>
  <c r="BT65" i="2" s="1"/>
  <c r="BU65" i="2" s="1"/>
  <c r="BV65" i="2" s="1"/>
  <c r="BW65" i="2" s="1"/>
  <c r="BX65" i="2" s="1"/>
  <c r="BY65" i="2" s="1"/>
  <c r="BZ65" i="2" s="1"/>
  <c r="CA65" i="2" s="1"/>
  <c r="CB65" i="2" s="1"/>
  <c r="CC65" i="2" s="1"/>
  <c r="CD65" i="2" s="1"/>
  <c r="CE65" i="2" s="1"/>
  <c r="CF65" i="2" s="1"/>
  <c r="CG65" i="2" s="1"/>
  <c r="CH65" i="2" s="1"/>
  <c r="CI65" i="2" s="1"/>
  <c r="CJ65" i="2" s="1"/>
  <c r="CK65" i="2" s="1"/>
  <c r="CL65" i="2" s="1"/>
  <c r="U69" i="2"/>
  <c r="V69" i="2" s="1"/>
  <c r="W69" i="2" s="1"/>
  <c r="X69" i="2" s="1"/>
  <c r="Y69" i="2" s="1"/>
  <c r="Z69" i="2" s="1"/>
  <c r="AA69" i="2" s="1"/>
  <c r="AB69" i="2" s="1"/>
  <c r="AC69" i="2" s="1"/>
  <c r="AD69" i="2" s="1"/>
  <c r="AE69" i="2" s="1"/>
  <c r="AF69" i="2" s="1"/>
  <c r="AG69" i="2" s="1"/>
  <c r="AH69" i="2" s="1"/>
  <c r="AI69" i="2" s="1"/>
  <c r="AJ69" i="2" s="1"/>
  <c r="AK69" i="2" s="1"/>
  <c r="AL69" i="2" s="1"/>
  <c r="AM69" i="2" s="1"/>
  <c r="AN69" i="2" s="1"/>
  <c r="AO69" i="2" s="1"/>
  <c r="AP69" i="2" s="1"/>
  <c r="AQ69" i="2" s="1"/>
  <c r="AR69" i="2" s="1"/>
  <c r="AS69" i="2" s="1"/>
  <c r="AT69" i="2" s="1"/>
  <c r="AU69" i="2" s="1"/>
  <c r="AV69" i="2" s="1"/>
  <c r="AW69" i="2" s="1"/>
  <c r="AX69" i="2" s="1"/>
  <c r="AY69" i="2" s="1"/>
  <c r="AZ69" i="2" s="1"/>
  <c r="BA69" i="2" s="1"/>
  <c r="BB69" i="2" s="1"/>
  <c r="BC69" i="2" s="1"/>
  <c r="BD69" i="2" s="1"/>
  <c r="BE69" i="2" s="1"/>
  <c r="BF69" i="2" s="1"/>
  <c r="BG69" i="2" s="1"/>
  <c r="BH69" i="2" s="1"/>
  <c r="BI69" i="2" s="1"/>
  <c r="BJ69" i="2" s="1"/>
  <c r="BK69" i="2" s="1"/>
  <c r="BL69" i="2" s="1"/>
  <c r="BM69" i="2" s="1"/>
  <c r="BN69" i="2" s="1"/>
  <c r="BO69" i="2" s="1"/>
  <c r="BP69" i="2" s="1"/>
  <c r="BQ69" i="2" s="1"/>
  <c r="BR69" i="2" s="1"/>
  <c r="BS69" i="2" s="1"/>
  <c r="BT69" i="2" s="1"/>
  <c r="BU69" i="2" s="1"/>
  <c r="BV69" i="2" s="1"/>
  <c r="BW69" i="2" s="1"/>
  <c r="BX69" i="2" s="1"/>
  <c r="BY69" i="2" s="1"/>
  <c r="BZ69" i="2" s="1"/>
  <c r="CA69" i="2" s="1"/>
  <c r="CB69" i="2" s="1"/>
  <c r="CC69" i="2" s="1"/>
  <c r="CD69" i="2" s="1"/>
  <c r="CE69" i="2" s="1"/>
  <c r="CF69" i="2" s="1"/>
  <c r="CG69" i="2" s="1"/>
  <c r="CH69" i="2" s="1"/>
  <c r="CI69" i="2" s="1"/>
  <c r="CJ69" i="2" s="1"/>
  <c r="CK69" i="2" s="1"/>
  <c r="CL69" i="2" s="1"/>
  <c r="D10" i="4"/>
  <c r="F10" i="4" s="1"/>
  <c r="E9" i="4"/>
  <c r="L26" i="8" l="1"/>
  <c r="L27" i="8" s="1"/>
  <c r="L16" i="8"/>
  <c r="C14" i="4"/>
  <c r="L18" i="8"/>
  <c r="L37" i="8"/>
  <c r="L38" i="8"/>
  <c r="L36" i="8"/>
  <c r="L46" i="8"/>
  <c r="M24" i="8"/>
  <c r="M44" i="8"/>
  <c r="U72" i="2"/>
  <c r="V72" i="2" s="1"/>
  <c r="W72" i="2" s="1"/>
  <c r="X72" i="2" s="1"/>
  <c r="Y72" i="2" s="1"/>
  <c r="Z72" i="2" s="1"/>
  <c r="AA72" i="2" s="1"/>
  <c r="AB72" i="2" s="1"/>
  <c r="AC72" i="2" s="1"/>
  <c r="AD72" i="2" s="1"/>
  <c r="AE72" i="2" s="1"/>
  <c r="AF72" i="2" s="1"/>
  <c r="AG72" i="2" s="1"/>
  <c r="AH72" i="2" s="1"/>
  <c r="AI72" i="2" s="1"/>
  <c r="AJ72" i="2" s="1"/>
  <c r="AK72" i="2" s="1"/>
  <c r="AL72" i="2" s="1"/>
  <c r="AM72" i="2" s="1"/>
  <c r="AN72" i="2" s="1"/>
  <c r="AO72" i="2" s="1"/>
  <c r="AP72" i="2" s="1"/>
  <c r="AQ72" i="2" s="1"/>
  <c r="AR72" i="2" s="1"/>
  <c r="AS72" i="2" s="1"/>
  <c r="AT72" i="2" s="1"/>
  <c r="AU72" i="2" s="1"/>
  <c r="AV72" i="2" s="1"/>
  <c r="AW72" i="2" s="1"/>
  <c r="AX72" i="2" s="1"/>
  <c r="AY72" i="2" s="1"/>
  <c r="AZ72" i="2" s="1"/>
  <c r="BA72" i="2" s="1"/>
  <c r="BB72" i="2" s="1"/>
  <c r="BC72" i="2" s="1"/>
  <c r="BD72" i="2" s="1"/>
  <c r="BE72" i="2" s="1"/>
  <c r="BF72" i="2" s="1"/>
  <c r="BG72" i="2" s="1"/>
  <c r="BH72" i="2" s="1"/>
  <c r="BI72" i="2" s="1"/>
  <c r="BJ72" i="2" s="1"/>
  <c r="BK72" i="2" s="1"/>
  <c r="BL72" i="2" s="1"/>
  <c r="BM72" i="2" s="1"/>
  <c r="BN72" i="2" s="1"/>
  <c r="BO72" i="2" s="1"/>
  <c r="BP72" i="2" s="1"/>
  <c r="BQ72" i="2" s="1"/>
  <c r="BR72" i="2" s="1"/>
  <c r="BS72" i="2" s="1"/>
  <c r="BT72" i="2" s="1"/>
  <c r="BU72" i="2" s="1"/>
  <c r="BV72" i="2" s="1"/>
  <c r="BW72" i="2" s="1"/>
  <c r="BX72" i="2" s="1"/>
  <c r="BY72" i="2" s="1"/>
  <c r="BZ72" i="2" s="1"/>
  <c r="CA72" i="2" s="1"/>
  <c r="CB72" i="2" s="1"/>
  <c r="CC72" i="2" s="1"/>
  <c r="CD72" i="2" s="1"/>
  <c r="CE72" i="2" s="1"/>
  <c r="CF72" i="2" s="1"/>
  <c r="CG72" i="2" s="1"/>
  <c r="CH72" i="2" s="1"/>
  <c r="CI72" i="2" s="1"/>
  <c r="CJ72" i="2" s="1"/>
  <c r="CK72" i="2" s="1"/>
  <c r="CL72" i="2" s="1"/>
  <c r="U73" i="2"/>
  <c r="V73" i="2" s="1"/>
  <c r="W73" i="2" s="1"/>
  <c r="X73" i="2" s="1"/>
  <c r="Y73" i="2" s="1"/>
  <c r="Z73" i="2" s="1"/>
  <c r="AA73" i="2" s="1"/>
  <c r="AB73" i="2" s="1"/>
  <c r="AC73" i="2" s="1"/>
  <c r="AD73" i="2" s="1"/>
  <c r="AE73" i="2" s="1"/>
  <c r="AF73" i="2" s="1"/>
  <c r="AG73" i="2" s="1"/>
  <c r="AH73" i="2" s="1"/>
  <c r="AI73" i="2" s="1"/>
  <c r="AJ73" i="2" s="1"/>
  <c r="AK73" i="2" s="1"/>
  <c r="AL73" i="2" s="1"/>
  <c r="AM73" i="2" s="1"/>
  <c r="AN73" i="2" s="1"/>
  <c r="AO73" i="2" s="1"/>
  <c r="AP73" i="2" s="1"/>
  <c r="AQ73" i="2" s="1"/>
  <c r="AR73" i="2" s="1"/>
  <c r="AS73" i="2" s="1"/>
  <c r="AT73" i="2" s="1"/>
  <c r="AU73" i="2" s="1"/>
  <c r="AV73" i="2" s="1"/>
  <c r="AW73" i="2" s="1"/>
  <c r="AX73" i="2" s="1"/>
  <c r="AY73" i="2" s="1"/>
  <c r="AZ73" i="2" s="1"/>
  <c r="BA73" i="2" s="1"/>
  <c r="BB73" i="2" s="1"/>
  <c r="BC73" i="2" s="1"/>
  <c r="BD73" i="2" s="1"/>
  <c r="BE73" i="2" s="1"/>
  <c r="BF73" i="2" s="1"/>
  <c r="BG73" i="2" s="1"/>
  <c r="BH73" i="2" s="1"/>
  <c r="BI73" i="2" s="1"/>
  <c r="BJ73" i="2" s="1"/>
  <c r="BK73" i="2" s="1"/>
  <c r="BL73" i="2" s="1"/>
  <c r="BM73" i="2" s="1"/>
  <c r="BN73" i="2" s="1"/>
  <c r="BO73" i="2" s="1"/>
  <c r="BP73" i="2" s="1"/>
  <c r="BQ73" i="2" s="1"/>
  <c r="BR73" i="2" s="1"/>
  <c r="BS73" i="2" s="1"/>
  <c r="BT73" i="2" s="1"/>
  <c r="BU73" i="2" s="1"/>
  <c r="BV73" i="2" s="1"/>
  <c r="BW73" i="2" s="1"/>
  <c r="BX73" i="2" s="1"/>
  <c r="BY73" i="2" s="1"/>
  <c r="BZ73" i="2" s="1"/>
  <c r="CA73" i="2" s="1"/>
  <c r="CB73" i="2" s="1"/>
  <c r="CC73" i="2" s="1"/>
  <c r="CD73" i="2" s="1"/>
  <c r="CE73" i="2" s="1"/>
  <c r="CF73" i="2" s="1"/>
  <c r="CG73" i="2" s="1"/>
  <c r="CH73" i="2" s="1"/>
  <c r="CI73" i="2" s="1"/>
  <c r="CJ73" i="2" s="1"/>
  <c r="CK73" i="2" s="1"/>
  <c r="CL73" i="2" s="1"/>
  <c r="U78" i="2"/>
  <c r="V78" i="2" s="1"/>
  <c r="W78" i="2" s="1"/>
  <c r="X78" i="2" s="1"/>
  <c r="Y78" i="2" s="1"/>
  <c r="Z78" i="2" s="1"/>
  <c r="AA78" i="2" s="1"/>
  <c r="AB78" i="2" s="1"/>
  <c r="AC78" i="2" s="1"/>
  <c r="AD78" i="2" s="1"/>
  <c r="AE78" i="2" s="1"/>
  <c r="AF78" i="2" s="1"/>
  <c r="AG78" i="2" s="1"/>
  <c r="AH78" i="2" s="1"/>
  <c r="AI78" i="2" s="1"/>
  <c r="AJ78" i="2" s="1"/>
  <c r="AK78" i="2" s="1"/>
  <c r="AL78" i="2" s="1"/>
  <c r="AM78" i="2" s="1"/>
  <c r="AN78" i="2" s="1"/>
  <c r="AO78" i="2" s="1"/>
  <c r="AP78" i="2" s="1"/>
  <c r="AQ78" i="2" s="1"/>
  <c r="AR78" i="2" s="1"/>
  <c r="AS78" i="2" s="1"/>
  <c r="AT78" i="2" s="1"/>
  <c r="AU78" i="2" s="1"/>
  <c r="AV78" i="2" s="1"/>
  <c r="AW78" i="2" s="1"/>
  <c r="AX78" i="2" s="1"/>
  <c r="AY78" i="2" s="1"/>
  <c r="AZ78" i="2" s="1"/>
  <c r="BA78" i="2" s="1"/>
  <c r="BB78" i="2" s="1"/>
  <c r="BC78" i="2" s="1"/>
  <c r="BD78" i="2" s="1"/>
  <c r="BE78" i="2" s="1"/>
  <c r="BF78" i="2" s="1"/>
  <c r="BG78" i="2" s="1"/>
  <c r="BH78" i="2" s="1"/>
  <c r="BI78" i="2" s="1"/>
  <c r="BJ78" i="2" s="1"/>
  <c r="BK78" i="2" s="1"/>
  <c r="BL78" i="2" s="1"/>
  <c r="BM78" i="2" s="1"/>
  <c r="BN78" i="2" s="1"/>
  <c r="BO78" i="2" s="1"/>
  <c r="BP78" i="2" s="1"/>
  <c r="BQ78" i="2" s="1"/>
  <c r="BR78" i="2" s="1"/>
  <c r="BS78" i="2" s="1"/>
  <c r="BT78" i="2" s="1"/>
  <c r="BU78" i="2" s="1"/>
  <c r="BV78" i="2" s="1"/>
  <c r="BW78" i="2" s="1"/>
  <c r="BX78" i="2" s="1"/>
  <c r="BY78" i="2" s="1"/>
  <c r="BZ78" i="2" s="1"/>
  <c r="CA78" i="2" s="1"/>
  <c r="CB78" i="2" s="1"/>
  <c r="CC78" i="2" s="1"/>
  <c r="CD78" i="2" s="1"/>
  <c r="CE78" i="2" s="1"/>
  <c r="CF78" i="2" s="1"/>
  <c r="CG78" i="2" s="1"/>
  <c r="CH78" i="2" s="1"/>
  <c r="CI78" i="2" s="1"/>
  <c r="CJ78" i="2" s="1"/>
  <c r="CK78" i="2" s="1"/>
  <c r="CL78" i="2" s="1"/>
  <c r="U70" i="2"/>
  <c r="V70" i="2" s="1"/>
  <c r="W70" i="2" s="1"/>
  <c r="X70" i="2" s="1"/>
  <c r="Y70" i="2" s="1"/>
  <c r="Z70" i="2" s="1"/>
  <c r="AA70" i="2" s="1"/>
  <c r="AB70" i="2" s="1"/>
  <c r="AC70" i="2" s="1"/>
  <c r="AD70" i="2" s="1"/>
  <c r="AE70" i="2" s="1"/>
  <c r="AF70" i="2" s="1"/>
  <c r="AG70" i="2" s="1"/>
  <c r="AH70" i="2" s="1"/>
  <c r="AI70" i="2" s="1"/>
  <c r="AJ70" i="2" s="1"/>
  <c r="AK70" i="2" s="1"/>
  <c r="AL70" i="2" s="1"/>
  <c r="AM70" i="2" s="1"/>
  <c r="AN70" i="2" s="1"/>
  <c r="AO70" i="2" s="1"/>
  <c r="AP70" i="2" s="1"/>
  <c r="AQ70" i="2" s="1"/>
  <c r="AR70" i="2" s="1"/>
  <c r="AS70" i="2" s="1"/>
  <c r="AT70" i="2" s="1"/>
  <c r="AU70" i="2" s="1"/>
  <c r="AV70" i="2" s="1"/>
  <c r="AW70" i="2" s="1"/>
  <c r="AX70" i="2" s="1"/>
  <c r="AY70" i="2" s="1"/>
  <c r="AZ70" i="2" s="1"/>
  <c r="BA70" i="2" s="1"/>
  <c r="BB70" i="2" s="1"/>
  <c r="BC70" i="2" s="1"/>
  <c r="BD70" i="2" s="1"/>
  <c r="BE70" i="2" s="1"/>
  <c r="BF70" i="2" s="1"/>
  <c r="BG70" i="2" s="1"/>
  <c r="BH70" i="2" s="1"/>
  <c r="BI70" i="2" s="1"/>
  <c r="BJ70" i="2" s="1"/>
  <c r="BK70" i="2" s="1"/>
  <c r="BL70" i="2" s="1"/>
  <c r="BM70" i="2" s="1"/>
  <c r="BN70" i="2" s="1"/>
  <c r="BO70" i="2" s="1"/>
  <c r="BP70" i="2" s="1"/>
  <c r="BQ70" i="2" s="1"/>
  <c r="BR70" i="2" s="1"/>
  <c r="BS70" i="2" s="1"/>
  <c r="BT70" i="2" s="1"/>
  <c r="BU70" i="2" s="1"/>
  <c r="BV70" i="2" s="1"/>
  <c r="BW70" i="2" s="1"/>
  <c r="BX70" i="2" s="1"/>
  <c r="BY70" i="2" s="1"/>
  <c r="BZ70" i="2" s="1"/>
  <c r="CA70" i="2" s="1"/>
  <c r="CB70" i="2" s="1"/>
  <c r="CC70" i="2" s="1"/>
  <c r="CD70" i="2" s="1"/>
  <c r="CE70" i="2" s="1"/>
  <c r="CF70" i="2" s="1"/>
  <c r="CG70" i="2" s="1"/>
  <c r="CH70" i="2" s="1"/>
  <c r="CI70" i="2" s="1"/>
  <c r="CJ70" i="2" s="1"/>
  <c r="CK70" i="2" s="1"/>
  <c r="CL70" i="2" s="1"/>
  <c r="U82" i="2"/>
  <c r="V82" i="2" s="1"/>
  <c r="W82" i="2" s="1"/>
  <c r="X82" i="2" s="1"/>
  <c r="Y82" i="2" s="1"/>
  <c r="Z82" i="2" s="1"/>
  <c r="AA82" i="2" s="1"/>
  <c r="AB82" i="2" s="1"/>
  <c r="AC82" i="2" s="1"/>
  <c r="AD82" i="2" s="1"/>
  <c r="AE82" i="2" s="1"/>
  <c r="AF82" i="2" s="1"/>
  <c r="AG82" i="2" s="1"/>
  <c r="AH82" i="2" s="1"/>
  <c r="AI82" i="2" s="1"/>
  <c r="AJ82" i="2" s="1"/>
  <c r="AK82" i="2" s="1"/>
  <c r="AL82" i="2" s="1"/>
  <c r="AM82" i="2" s="1"/>
  <c r="AN82" i="2" s="1"/>
  <c r="AO82" i="2" s="1"/>
  <c r="AP82" i="2" s="1"/>
  <c r="AQ82" i="2" s="1"/>
  <c r="AR82" i="2" s="1"/>
  <c r="AS82" i="2" s="1"/>
  <c r="AT82" i="2" s="1"/>
  <c r="AU82" i="2" s="1"/>
  <c r="AV82" i="2" s="1"/>
  <c r="AW82" i="2" s="1"/>
  <c r="AX82" i="2" s="1"/>
  <c r="AY82" i="2" s="1"/>
  <c r="AZ82" i="2" s="1"/>
  <c r="BA82" i="2" s="1"/>
  <c r="BB82" i="2" s="1"/>
  <c r="BC82" i="2" s="1"/>
  <c r="BD82" i="2" s="1"/>
  <c r="BE82" i="2" s="1"/>
  <c r="BF82" i="2" s="1"/>
  <c r="BG82" i="2" s="1"/>
  <c r="BH82" i="2" s="1"/>
  <c r="BI82" i="2" s="1"/>
  <c r="BJ82" i="2" s="1"/>
  <c r="BK82" i="2" s="1"/>
  <c r="BL82" i="2" s="1"/>
  <c r="BM82" i="2" s="1"/>
  <c r="BN82" i="2" s="1"/>
  <c r="BO82" i="2" s="1"/>
  <c r="BP82" i="2" s="1"/>
  <c r="BQ82" i="2" s="1"/>
  <c r="BR82" i="2" s="1"/>
  <c r="BS82" i="2" s="1"/>
  <c r="BT82" i="2" s="1"/>
  <c r="BU82" i="2" s="1"/>
  <c r="BV82" i="2" s="1"/>
  <c r="BW82" i="2" s="1"/>
  <c r="BX82" i="2" s="1"/>
  <c r="BY82" i="2" s="1"/>
  <c r="BZ82" i="2" s="1"/>
  <c r="CA82" i="2" s="1"/>
  <c r="CB82" i="2" s="1"/>
  <c r="CC82" i="2" s="1"/>
  <c r="CD82" i="2" s="1"/>
  <c r="CE82" i="2" s="1"/>
  <c r="CF82" i="2" s="1"/>
  <c r="CG82" i="2" s="1"/>
  <c r="CH82" i="2" s="1"/>
  <c r="CI82" i="2" s="1"/>
  <c r="CJ82" i="2" s="1"/>
  <c r="CK82" i="2" s="1"/>
  <c r="CL82" i="2" s="1"/>
  <c r="U74" i="2"/>
  <c r="V74" i="2" s="1"/>
  <c r="W74" i="2" s="1"/>
  <c r="X74" i="2" s="1"/>
  <c r="Y74" i="2" s="1"/>
  <c r="Z74" i="2" s="1"/>
  <c r="AA74" i="2" s="1"/>
  <c r="AB74" i="2" s="1"/>
  <c r="AC74" i="2" s="1"/>
  <c r="AD74" i="2" s="1"/>
  <c r="AE74" i="2" s="1"/>
  <c r="AF74" i="2" s="1"/>
  <c r="AG74" i="2" s="1"/>
  <c r="AH74" i="2" s="1"/>
  <c r="AI74" i="2" s="1"/>
  <c r="AJ74" i="2" s="1"/>
  <c r="AK74" i="2" s="1"/>
  <c r="AL74" i="2" s="1"/>
  <c r="AM74" i="2" s="1"/>
  <c r="AN74" i="2" s="1"/>
  <c r="AO74" i="2" s="1"/>
  <c r="AP74" i="2" s="1"/>
  <c r="AQ74" i="2" s="1"/>
  <c r="AR74" i="2" s="1"/>
  <c r="AS74" i="2" s="1"/>
  <c r="AT74" i="2" s="1"/>
  <c r="AU74" i="2" s="1"/>
  <c r="AV74" i="2" s="1"/>
  <c r="AW74" i="2" s="1"/>
  <c r="AX74" i="2" s="1"/>
  <c r="AY74" i="2" s="1"/>
  <c r="AZ74" i="2" s="1"/>
  <c r="BA74" i="2" s="1"/>
  <c r="BB74" i="2" s="1"/>
  <c r="BC74" i="2" s="1"/>
  <c r="BD74" i="2" s="1"/>
  <c r="BE74" i="2" s="1"/>
  <c r="BF74" i="2" s="1"/>
  <c r="BG74" i="2" s="1"/>
  <c r="BH74" i="2" s="1"/>
  <c r="BI74" i="2" s="1"/>
  <c r="BJ74" i="2" s="1"/>
  <c r="BK74" i="2" s="1"/>
  <c r="BL74" i="2" s="1"/>
  <c r="BM74" i="2" s="1"/>
  <c r="BN74" i="2" s="1"/>
  <c r="BO74" i="2" s="1"/>
  <c r="BP74" i="2" s="1"/>
  <c r="BQ74" i="2" s="1"/>
  <c r="BR74" i="2" s="1"/>
  <c r="BS74" i="2" s="1"/>
  <c r="BT74" i="2" s="1"/>
  <c r="BU74" i="2" s="1"/>
  <c r="BV74" i="2" s="1"/>
  <c r="BW74" i="2" s="1"/>
  <c r="BX74" i="2" s="1"/>
  <c r="BY74" i="2" s="1"/>
  <c r="BZ74" i="2" s="1"/>
  <c r="CA74" i="2" s="1"/>
  <c r="CB74" i="2" s="1"/>
  <c r="CC74" i="2" s="1"/>
  <c r="CD74" i="2" s="1"/>
  <c r="CE74" i="2" s="1"/>
  <c r="CF74" i="2" s="1"/>
  <c r="CG74" i="2" s="1"/>
  <c r="CH74" i="2" s="1"/>
  <c r="CI74" i="2" s="1"/>
  <c r="CJ74" i="2" s="1"/>
  <c r="CK74" i="2" s="1"/>
  <c r="CL74" i="2" s="1"/>
  <c r="U76" i="2"/>
  <c r="V76" i="2" s="1"/>
  <c r="W76" i="2" s="1"/>
  <c r="X76" i="2" s="1"/>
  <c r="Y76" i="2" s="1"/>
  <c r="Z76" i="2" s="1"/>
  <c r="AA76" i="2" s="1"/>
  <c r="AB76" i="2" s="1"/>
  <c r="AC76" i="2" s="1"/>
  <c r="AD76" i="2" s="1"/>
  <c r="AE76" i="2" s="1"/>
  <c r="AF76" i="2" s="1"/>
  <c r="AG76" i="2" s="1"/>
  <c r="AH76" i="2" s="1"/>
  <c r="AI76" i="2" s="1"/>
  <c r="AJ76" i="2" s="1"/>
  <c r="AK76" i="2" s="1"/>
  <c r="AL76" i="2" s="1"/>
  <c r="AM76" i="2" s="1"/>
  <c r="AN76" i="2" s="1"/>
  <c r="AO76" i="2" s="1"/>
  <c r="AP76" i="2" s="1"/>
  <c r="AQ76" i="2" s="1"/>
  <c r="AR76" i="2" s="1"/>
  <c r="AS76" i="2" s="1"/>
  <c r="AT76" i="2" s="1"/>
  <c r="AU76" i="2" s="1"/>
  <c r="AV76" i="2" s="1"/>
  <c r="AW76" i="2" s="1"/>
  <c r="AX76" i="2" s="1"/>
  <c r="AY76" i="2" s="1"/>
  <c r="AZ76" i="2" s="1"/>
  <c r="BA76" i="2" s="1"/>
  <c r="BB76" i="2" s="1"/>
  <c r="BC76" i="2" s="1"/>
  <c r="BD76" i="2" s="1"/>
  <c r="BE76" i="2" s="1"/>
  <c r="BF76" i="2" s="1"/>
  <c r="BG76" i="2" s="1"/>
  <c r="BH76" i="2" s="1"/>
  <c r="BI76" i="2" s="1"/>
  <c r="BJ76" i="2" s="1"/>
  <c r="BK76" i="2" s="1"/>
  <c r="BL76" i="2" s="1"/>
  <c r="BM76" i="2" s="1"/>
  <c r="BN76" i="2" s="1"/>
  <c r="BO76" i="2" s="1"/>
  <c r="BP76" i="2" s="1"/>
  <c r="BQ76" i="2" s="1"/>
  <c r="BR76" i="2" s="1"/>
  <c r="BS76" i="2" s="1"/>
  <c r="BT76" i="2" s="1"/>
  <c r="BU76" i="2" s="1"/>
  <c r="BV76" i="2" s="1"/>
  <c r="BW76" i="2" s="1"/>
  <c r="BX76" i="2" s="1"/>
  <c r="BY76" i="2" s="1"/>
  <c r="BZ76" i="2" s="1"/>
  <c r="CA76" i="2" s="1"/>
  <c r="CB76" i="2" s="1"/>
  <c r="CC76" i="2" s="1"/>
  <c r="CD76" i="2" s="1"/>
  <c r="CE76" i="2" s="1"/>
  <c r="CF76" i="2" s="1"/>
  <c r="CG76" i="2" s="1"/>
  <c r="CH76" i="2" s="1"/>
  <c r="CI76" i="2" s="1"/>
  <c r="CJ76" i="2" s="1"/>
  <c r="CK76" i="2" s="1"/>
  <c r="CL76" i="2" s="1"/>
  <c r="U17" i="2"/>
  <c r="V17" i="2" s="1"/>
  <c r="W17" i="2" s="1"/>
  <c r="X17" i="2" s="1"/>
  <c r="Y17" i="2" s="1"/>
  <c r="Z17" i="2" s="1"/>
  <c r="AA17" i="2" s="1"/>
  <c r="AB17" i="2" s="1"/>
  <c r="AC17" i="2" s="1"/>
  <c r="AD17" i="2" s="1"/>
  <c r="AE17" i="2" s="1"/>
  <c r="AF17" i="2" s="1"/>
  <c r="AG17" i="2" s="1"/>
  <c r="AH17" i="2" s="1"/>
  <c r="AI17" i="2" s="1"/>
  <c r="AJ17" i="2" s="1"/>
  <c r="AK17" i="2" s="1"/>
  <c r="AL17" i="2" s="1"/>
  <c r="AM17" i="2" s="1"/>
  <c r="AN17" i="2" s="1"/>
  <c r="AO17" i="2" s="1"/>
  <c r="AP17" i="2" s="1"/>
  <c r="AQ17" i="2" s="1"/>
  <c r="AR17" i="2" s="1"/>
  <c r="AS17" i="2" s="1"/>
  <c r="AT17" i="2" s="1"/>
  <c r="AU17" i="2" s="1"/>
  <c r="AV17" i="2" s="1"/>
  <c r="AW17" i="2" s="1"/>
  <c r="AX17" i="2" s="1"/>
  <c r="AY17" i="2" s="1"/>
  <c r="AZ17" i="2" s="1"/>
  <c r="BA17" i="2" s="1"/>
  <c r="BB17" i="2" s="1"/>
  <c r="BC17" i="2" s="1"/>
  <c r="BD17" i="2" s="1"/>
  <c r="BE17" i="2" s="1"/>
  <c r="BF17" i="2" s="1"/>
  <c r="BG17" i="2" s="1"/>
  <c r="BH17" i="2" s="1"/>
  <c r="BI17" i="2" s="1"/>
  <c r="BJ17" i="2" s="1"/>
  <c r="BK17" i="2" s="1"/>
  <c r="BL17" i="2" s="1"/>
  <c r="BM17" i="2" s="1"/>
  <c r="BN17" i="2" s="1"/>
  <c r="BO17" i="2" s="1"/>
  <c r="BP17" i="2" s="1"/>
  <c r="BQ17" i="2" s="1"/>
  <c r="BR17" i="2" s="1"/>
  <c r="BS17" i="2" s="1"/>
  <c r="BT17" i="2" s="1"/>
  <c r="BU17" i="2" s="1"/>
  <c r="BV17" i="2" s="1"/>
  <c r="BW17" i="2" s="1"/>
  <c r="BX17" i="2" s="1"/>
  <c r="BY17" i="2" s="1"/>
  <c r="BZ17" i="2" s="1"/>
  <c r="CA17" i="2" s="1"/>
  <c r="CB17" i="2" s="1"/>
  <c r="CC17" i="2" s="1"/>
  <c r="CD17" i="2" s="1"/>
  <c r="CE17" i="2" s="1"/>
  <c r="CF17" i="2" s="1"/>
  <c r="CG17" i="2" s="1"/>
  <c r="CH17" i="2" s="1"/>
  <c r="CI17" i="2" s="1"/>
  <c r="CJ17" i="2" s="1"/>
  <c r="CK17" i="2" s="1"/>
  <c r="CL17" i="2" s="1"/>
  <c r="U15" i="2"/>
  <c r="V15" i="2" s="1"/>
  <c r="W15" i="2" s="1"/>
  <c r="X15" i="2" s="1"/>
  <c r="Y15" i="2" s="1"/>
  <c r="Z15" i="2" s="1"/>
  <c r="AA15" i="2" s="1"/>
  <c r="AB15" i="2" s="1"/>
  <c r="AC15" i="2" s="1"/>
  <c r="AD15" i="2" s="1"/>
  <c r="AE15" i="2" s="1"/>
  <c r="AF15" i="2" s="1"/>
  <c r="AG15" i="2" s="1"/>
  <c r="AH15" i="2" s="1"/>
  <c r="AI15" i="2" s="1"/>
  <c r="AJ15" i="2" s="1"/>
  <c r="AK15" i="2" s="1"/>
  <c r="AL15" i="2" s="1"/>
  <c r="AM15" i="2" s="1"/>
  <c r="AN15" i="2" s="1"/>
  <c r="AO15" i="2" s="1"/>
  <c r="AP15" i="2" s="1"/>
  <c r="AQ15" i="2" s="1"/>
  <c r="AR15" i="2" s="1"/>
  <c r="AS15" i="2" s="1"/>
  <c r="AT15" i="2" s="1"/>
  <c r="AU15" i="2" s="1"/>
  <c r="AV15" i="2" s="1"/>
  <c r="AW15" i="2" s="1"/>
  <c r="AX15" i="2" s="1"/>
  <c r="AY15" i="2" s="1"/>
  <c r="AZ15" i="2" s="1"/>
  <c r="BA15" i="2" s="1"/>
  <c r="BB15" i="2" s="1"/>
  <c r="BC15" i="2" s="1"/>
  <c r="BD15" i="2" s="1"/>
  <c r="BE15" i="2" s="1"/>
  <c r="BF15" i="2" s="1"/>
  <c r="BG15" i="2" s="1"/>
  <c r="BH15" i="2" s="1"/>
  <c r="BI15" i="2" s="1"/>
  <c r="BJ15" i="2" s="1"/>
  <c r="BK15" i="2" s="1"/>
  <c r="BL15" i="2" s="1"/>
  <c r="BM15" i="2" s="1"/>
  <c r="BN15" i="2" s="1"/>
  <c r="BO15" i="2" s="1"/>
  <c r="BP15" i="2" s="1"/>
  <c r="BQ15" i="2" s="1"/>
  <c r="BR15" i="2" s="1"/>
  <c r="BS15" i="2" s="1"/>
  <c r="BT15" i="2" s="1"/>
  <c r="BU15" i="2" s="1"/>
  <c r="BV15" i="2" s="1"/>
  <c r="BW15" i="2" s="1"/>
  <c r="BX15" i="2" s="1"/>
  <c r="BY15" i="2" s="1"/>
  <c r="BZ15" i="2" s="1"/>
  <c r="CA15" i="2" s="1"/>
  <c r="CB15" i="2" s="1"/>
  <c r="CC15" i="2" s="1"/>
  <c r="CD15" i="2" s="1"/>
  <c r="CE15" i="2" s="1"/>
  <c r="CF15" i="2" s="1"/>
  <c r="CG15" i="2" s="1"/>
  <c r="CH15" i="2" s="1"/>
  <c r="CI15" i="2" s="1"/>
  <c r="CJ15" i="2" s="1"/>
  <c r="CK15" i="2" s="1"/>
  <c r="CL15" i="2" s="1"/>
  <c r="U12" i="2"/>
  <c r="V12" i="2" s="1"/>
  <c r="W12" i="2" s="1"/>
  <c r="X12" i="2" s="1"/>
  <c r="Y12" i="2" s="1"/>
  <c r="Z12" i="2" s="1"/>
  <c r="AA12" i="2" s="1"/>
  <c r="AB12" i="2" s="1"/>
  <c r="AC12" i="2" s="1"/>
  <c r="AD12" i="2" s="1"/>
  <c r="AE12" i="2" s="1"/>
  <c r="AF12" i="2" s="1"/>
  <c r="AG12" i="2" s="1"/>
  <c r="AH12" i="2" s="1"/>
  <c r="AI12" i="2" s="1"/>
  <c r="AJ12" i="2" s="1"/>
  <c r="AK12" i="2" s="1"/>
  <c r="AL12" i="2" s="1"/>
  <c r="AM12" i="2" s="1"/>
  <c r="AN12" i="2" s="1"/>
  <c r="AO12" i="2" s="1"/>
  <c r="AP12" i="2" s="1"/>
  <c r="AQ12" i="2" s="1"/>
  <c r="AR12" i="2" s="1"/>
  <c r="AS12" i="2" s="1"/>
  <c r="AT12" i="2" s="1"/>
  <c r="AU12" i="2" s="1"/>
  <c r="AV12" i="2" s="1"/>
  <c r="AW12" i="2" s="1"/>
  <c r="AX12" i="2" s="1"/>
  <c r="AY12" i="2" s="1"/>
  <c r="AZ12" i="2" s="1"/>
  <c r="BA12" i="2" s="1"/>
  <c r="BB12" i="2" s="1"/>
  <c r="BC12" i="2" s="1"/>
  <c r="BD12" i="2" s="1"/>
  <c r="BE12" i="2" s="1"/>
  <c r="BF12" i="2" s="1"/>
  <c r="BG12" i="2" s="1"/>
  <c r="BH12" i="2" s="1"/>
  <c r="BI12" i="2" s="1"/>
  <c r="BJ12" i="2" s="1"/>
  <c r="BK12" i="2" s="1"/>
  <c r="BL12" i="2" s="1"/>
  <c r="BM12" i="2" s="1"/>
  <c r="BN12" i="2" s="1"/>
  <c r="BO12" i="2" s="1"/>
  <c r="BP12" i="2" s="1"/>
  <c r="BQ12" i="2" s="1"/>
  <c r="BR12" i="2" s="1"/>
  <c r="BS12" i="2" s="1"/>
  <c r="BT12" i="2" s="1"/>
  <c r="BU12" i="2" s="1"/>
  <c r="BV12" i="2" s="1"/>
  <c r="BW12" i="2" s="1"/>
  <c r="BX12" i="2" s="1"/>
  <c r="BY12" i="2" s="1"/>
  <c r="BZ12" i="2" s="1"/>
  <c r="CA12" i="2" s="1"/>
  <c r="CB12" i="2" s="1"/>
  <c r="CC12" i="2" s="1"/>
  <c r="CD12" i="2" s="1"/>
  <c r="CE12" i="2" s="1"/>
  <c r="CF12" i="2" s="1"/>
  <c r="CG12" i="2" s="1"/>
  <c r="CH12" i="2" s="1"/>
  <c r="CI12" i="2" s="1"/>
  <c r="CJ12" i="2" s="1"/>
  <c r="CK12" i="2" s="1"/>
  <c r="CL12" i="2" s="1"/>
  <c r="U16" i="2"/>
  <c r="V16" i="2" s="1"/>
  <c r="W16" i="2" s="1"/>
  <c r="X16" i="2" s="1"/>
  <c r="Y16" i="2" s="1"/>
  <c r="Z16" i="2" s="1"/>
  <c r="AA16" i="2" s="1"/>
  <c r="AB16" i="2" s="1"/>
  <c r="AC16" i="2" s="1"/>
  <c r="AD16" i="2" s="1"/>
  <c r="AE16" i="2" s="1"/>
  <c r="AF16" i="2" s="1"/>
  <c r="AG16" i="2" s="1"/>
  <c r="AH16" i="2" s="1"/>
  <c r="AI16" i="2" s="1"/>
  <c r="AJ16" i="2" s="1"/>
  <c r="AK16" i="2" s="1"/>
  <c r="AL16" i="2" s="1"/>
  <c r="AM16" i="2" s="1"/>
  <c r="AN16" i="2" s="1"/>
  <c r="AO16" i="2" s="1"/>
  <c r="AP16" i="2" s="1"/>
  <c r="AQ16" i="2" s="1"/>
  <c r="AR16" i="2" s="1"/>
  <c r="AS16" i="2" s="1"/>
  <c r="AT16" i="2" s="1"/>
  <c r="AU16" i="2" s="1"/>
  <c r="AV16" i="2" s="1"/>
  <c r="AW16" i="2" s="1"/>
  <c r="AX16" i="2" s="1"/>
  <c r="AY16" i="2" s="1"/>
  <c r="AZ16" i="2" s="1"/>
  <c r="BA16" i="2" s="1"/>
  <c r="BB16" i="2" s="1"/>
  <c r="BC16" i="2" s="1"/>
  <c r="BD16" i="2" s="1"/>
  <c r="BE16" i="2" s="1"/>
  <c r="BF16" i="2" s="1"/>
  <c r="BG16" i="2" s="1"/>
  <c r="BH16" i="2" s="1"/>
  <c r="BI16" i="2" s="1"/>
  <c r="BJ16" i="2" s="1"/>
  <c r="BK16" i="2" s="1"/>
  <c r="BL16" i="2" s="1"/>
  <c r="BM16" i="2" s="1"/>
  <c r="BN16" i="2" s="1"/>
  <c r="BO16" i="2" s="1"/>
  <c r="BP16" i="2" s="1"/>
  <c r="BQ16" i="2" s="1"/>
  <c r="BR16" i="2" s="1"/>
  <c r="BS16" i="2" s="1"/>
  <c r="BT16" i="2" s="1"/>
  <c r="BU16" i="2" s="1"/>
  <c r="BV16" i="2" s="1"/>
  <c r="BW16" i="2" s="1"/>
  <c r="BX16" i="2" s="1"/>
  <c r="BY16" i="2" s="1"/>
  <c r="BZ16" i="2" s="1"/>
  <c r="CA16" i="2" s="1"/>
  <c r="CB16" i="2" s="1"/>
  <c r="CC16" i="2" s="1"/>
  <c r="CD16" i="2" s="1"/>
  <c r="CE16" i="2" s="1"/>
  <c r="CF16" i="2" s="1"/>
  <c r="CG16" i="2" s="1"/>
  <c r="CH16" i="2" s="1"/>
  <c r="CI16" i="2" s="1"/>
  <c r="CJ16" i="2" s="1"/>
  <c r="CK16" i="2" s="1"/>
  <c r="CL16" i="2" s="1"/>
  <c r="U13" i="2"/>
  <c r="V13" i="2" s="1"/>
  <c r="W13" i="2" s="1"/>
  <c r="X13" i="2" s="1"/>
  <c r="Y13" i="2" s="1"/>
  <c r="Z13" i="2" s="1"/>
  <c r="AA13" i="2" s="1"/>
  <c r="AB13" i="2" s="1"/>
  <c r="AC13" i="2" s="1"/>
  <c r="AD13" i="2" s="1"/>
  <c r="AE13" i="2" s="1"/>
  <c r="AF13" i="2" s="1"/>
  <c r="AG13" i="2" s="1"/>
  <c r="AH13" i="2" s="1"/>
  <c r="AI13" i="2" s="1"/>
  <c r="AJ13" i="2" s="1"/>
  <c r="AK13" i="2" s="1"/>
  <c r="AL13" i="2" s="1"/>
  <c r="AM13" i="2" s="1"/>
  <c r="AN13" i="2" s="1"/>
  <c r="AO13" i="2" s="1"/>
  <c r="AP13" i="2" s="1"/>
  <c r="AQ13" i="2" s="1"/>
  <c r="AR13" i="2" s="1"/>
  <c r="AS13" i="2" s="1"/>
  <c r="AT13" i="2" s="1"/>
  <c r="AU13" i="2" s="1"/>
  <c r="AV13" i="2" s="1"/>
  <c r="AW13" i="2" s="1"/>
  <c r="AX13" i="2" s="1"/>
  <c r="AY13" i="2" s="1"/>
  <c r="AZ13" i="2" s="1"/>
  <c r="BA13" i="2" s="1"/>
  <c r="BB13" i="2" s="1"/>
  <c r="BC13" i="2" s="1"/>
  <c r="BD13" i="2" s="1"/>
  <c r="BE13" i="2" s="1"/>
  <c r="BF13" i="2" s="1"/>
  <c r="BG13" i="2" s="1"/>
  <c r="BH13" i="2" s="1"/>
  <c r="BI13" i="2" s="1"/>
  <c r="BJ13" i="2" s="1"/>
  <c r="BK13" i="2" s="1"/>
  <c r="BL13" i="2" s="1"/>
  <c r="BM13" i="2" s="1"/>
  <c r="BN13" i="2" s="1"/>
  <c r="BO13" i="2" s="1"/>
  <c r="BP13" i="2" s="1"/>
  <c r="BQ13" i="2" s="1"/>
  <c r="BR13" i="2" s="1"/>
  <c r="BS13" i="2" s="1"/>
  <c r="BT13" i="2" s="1"/>
  <c r="BU13" i="2" s="1"/>
  <c r="BV13" i="2" s="1"/>
  <c r="BW13" i="2" s="1"/>
  <c r="BX13" i="2" s="1"/>
  <c r="BY13" i="2" s="1"/>
  <c r="BZ13" i="2" s="1"/>
  <c r="CA13" i="2" s="1"/>
  <c r="CB13" i="2" s="1"/>
  <c r="CC13" i="2" s="1"/>
  <c r="CD13" i="2" s="1"/>
  <c r="CE13" i="2" s="1"/>
  <c r="CF13" i="2" s="1"/>
  <c r="CG13" i="2" s="1"/>
  <c r="CH13" i="2" s="1"/>
  <c r="CI13" i="2" s="1"/>
  <c r="CJ13" i="2" s="1"/>
  <c r="CK13" i="2" s="1"/>
  <c r="CL13" i="2" s="1"/>
  <c r="U14" i="2"/>
  <c r="V14" i="2" s="1"/>
  <c r="W14" i="2" s="1"/>
  <c r="X14" i="2" s="1"/>
  <c r="Y14" i="2" s="1"/>
  <c r="Z14" i="2" s="1"/>
  <c r="AA14" i="2" s="1"/>
  <c r="AB14" i="2" s="1"/>
  <c r="AC14" i="2" s="1"/>
  <c r="AD14" i="2" s="1"/>
  <c r="AE14" i="2" s="1"/>
  <c r="AF14" i="2" s="1"/>
  <c r="AG14" i="2" s="1"/>
  <c r="AH14" i="2" s="1"/>
  <c r="AI14" i="2" s="1"/>
  <c r="AJ14" i="2" s="1"/>
  <c r="AK14" i="2" s="1"/>
  <c r="AL14" i="2" s="1"/>
  <c r="AM14" i="2" s="1"/>
  <c r="AN14" i="2" s="1"/>
  <c r="AO14" i="2" s="1"/>
  <c r="AP14" i="2" s="1"/>
  <c r="AQ14" i="2" s="1"/>
  <c r="AR14" i="2" s="1"/>
  <c r="AS14" i="2" s="1"/>
  <c r="AT14" i="2" s="1"/>
  <c r="AU14" i="2" s="1"/>
  <c r="AV14" i="2" s="1"/>
  <c r="AW14" i="2" s="1"/>
  <c r="AX14" i="2" s="1"/>
  <c r="AY14" i="2" s="1"/>
  <c r="AZ14" i="2" s="1"/>
  <c r="BA14" i="2" s="1"/>
  <c r="BB14" i="2" s="1"/>
  <c r="BC14" i="2" s="1"/>
  <c r="BD14" i="2" s="1"/>
  <c r="BE14" i="2" s="1"/>
  <c r="BF14" i="2" s="1"/>
  <c r="BG14" i="2" s="1"/>
  <c r="BH14" i="2" s="1"/>
  <c r="BI14" i="2" s="1"/>
  <c r="BJ14" i="2" s="1"/>
  <c r="BK14" i="2" s="1"/>
  <c r="BL14" i="2" s="1"/>
  <c r="BM14" i="2" s="1"/>
  <c r="BN14" i="2" s="1"/>
  <c r="BO14" i="2" s="1"/>
  <c r="BP14" i="2" s="1"/>
  <c r="BQ14" i="2" s="1"/>
  <c r="BR14" i="2" s="1"/>
  <c r="BS14" i="2" s="1"/>
  <c r="BT14" i="2" s="1"/>
  <c r="BU14" i="2" s="1"/>
  <c r="BV14" i="2" s="1"/>
  <c r="BW14" i="2" s="1"/>
  <c r="BX14" i="2" s="1"/>
  <c r="BY14" i="2" s="1"/>
  <c r="BZ14" i="2" s="1"/>
  <c r="CA14" i="2" s="1"/>
  <c r="CB14" i="2" s="1"/>
  <c r="CC14" i="2" s="1"/>
  <c r="CD14" i="2" s="1"/>
  <c r="CE14" i="2" s="1"/>
  <c r="CF14" i="2" s="1"/>
  <c r="CG14" i="2" s="1"/>
  <c r="CH14" i="2" s="1"/>
  <c r="CI14" i="2" s="1"/>
  <c r="CJ14" i="2" s="1"/>
  <c r="CK14" i="2" s="1"/>
  <c r="CL14" i="2" s="1"/>
  <c r="D11" i="4"/>
  <c r="F11" i="4" s="1"/>
  <c r="E10" i="4"/>
  <c r="M26" i="8" l="1"/>
  <c r="M27" i="8" s="1"/>
  <c r="M16" i="8"/>
  <c r="L47" i="8"/>
  <c r="C15" i="4"/>
  <c r="M18" i="8"/>
  <c r="N44" i="8"/>
  <c r="N24" i="8"/>
  <c r="M36" i="8"/>
  <c r="M46" i="8"/>
  <c r="M37" i="8"/>
  <c r="M38" i="8"/>
  <c r="U81" i="2"/>
  <c r="V81" i="2" s="1"/>
  <c r="W81" i="2" s="1"/>
  <c r="X81" i="2" s="1"/>
  <c r="Y81" i="2" s="1"/>
  <c r="Z81" i="2" s="1"/>
  <c r="AA81" i="2" s="1"/>
  <c r="AB81" i="2" s="1"/>
  <c r="AC81" i="2" s="1"/>
  <c r="AD81" i="2" s="1"/>
  <c r="AE81" i="2" s="1"/>
  <c r="AF81" i="2" s="1"/>
  <c r="AG81" i="2" s="1"/>
  <c r="AH81" i="2" s="1"/>
  <c r="AI81" i="2" s="1"/>
  <c r="AJ81" i="2" s="1"/>
  <c r="AK81" i="2" s="1"/>
  <c r="AL81" i="2" s="1"/>
  <c r="AM81" i="2" s="1"/>
  <c r="AN81" i="2" s="1"/>
  <c r="AO81" i="2" s="1"/>
  <c r="AP81" i="2" s="1"/>
  <c r="AQ81" i="2" s="1"/>
  <c r="AR81" i="2" s="1"/>
  <c r="AS81" i="2" s="1"/>
  <c r="AT81" i="2" s="1"/>
  <c r="AU81" i="2" s="1"/>
  <c r="AV81" i="2" s="1"/>
  <c r="AW81" i="2" s="1"/>
  <c r="AX81" i="2" s="1"/>
  <c r="AY81" i="2" s="1"/>
  <c r="AZ81" i="2" s="1"/>
  <c r="BA81" i="2" s="1"/>
  <c r="BB81" i="2" s="1"/>
  <c r="BC81" i="2" s="1"/>
  <c r="BD81" i="2" s="1"/>
  <c r="BE81" i="2" s="1"/>
  <c r="BF81" i="2" s="1"/>
  <c r="BG81" i="2" s="1"/>
  <c r="BH81" i="2" s="1"/>
  <c r="BI81" i="2" s="1"/>
  <c r="BJ81" i="2" s="1"/>
  <c r="BK81" i="2" s="1"/>
  <c r="BL81" i="2" s="1"/>
  <c r="BM81" i="2" s="1"/>
  <c r="BN81" i="2" s="1"/>
  <c r="BO81" i="2" s="1"/>
  <c r="BP81" i="2" s="1"/>
  <c r="BQ81" i="2" s="1"/>
  <c r="BR81" i="2" s="1"/>
  <c r="BS81" i="2" s="1"/>
  <c r="BT81" i="2" s="1"/>
  <c r="BU81" i="2" s="1"/>
  <c r="BV81" i="2" s="1"/>
  <c r="BW81" i="2" s="1"/>
  <c r="BX81" i="2" s="1"/>
  <c r="BY81" i="2" s="1"/>
  <c r="BZ81" i="2" s="1"/>
  <c r="CA81" i="2" s="1"/>
  <c r="CB81" i="2" s="1"/>
  <c r="CC81" i="2" s="1"/>
  <c r="CD81" i="2" s="1"/>
  <c r="CE81" i="2" s="1"/>
  <c r="CF81" i="2" s="1"/>
  <c r="CG81" i="2" s="1"/>
  <c r="CH81" i="2" s="1"/>
  <c r="CI81" i="2" s="1"/>
  <c r="CJ81" i="2" s="1"/>
  <c r="CK81" i="2" s="1"/>
  <c r="CL81" i="2" s="1"/>
  <c r="U77" i="2"/>
  <c r="V77" i="2" s="1"/>
  <c r="W77" i="2" s="1"/>
  <c r="X77" i="2" s="1"/>
  <c r="Y77" i="2" s="1"/>
  <c r="Z77" i="2" s="1"/>
  <c r="AA77" i="2" s="1"/>
  <c r="AB77" i="2" s="1"/>
  <c r="AC77" i="2" s="1"/>
  <c r="AD77" i="2" s="1"/>
  <c r="AE77" i="2" s="1"/>
  <c r="AF77" i="2" s="1"/>
  <c r="AG77" i="2" s="1"/>
  <c r="AH77" i="2" s="1"/>
  <c r="AI77" i="2" s="1"/>
  <c r="AJ77" i="2" s="1"/>
  <c r="AK77" i="2" s="1"/>
  <c r="AL77" i="2" s="1"/>
  <c r="AM77" i="2" s="1"/>
  <c r="AN77" i="2" s="1"/>
  <c r="AO77" i="2" s="1"/>
  <c r="AP77" i="2" s="1"/>
  <c r="AQ77" i="2" s="1"/>
  <c r="AR77" i="2" s="1"/>
  <c r="AS77" i="2" s="1"/>
  <c r="AT77" i="2" s="1"/>
  <c r="AU77" i="2" s="1"/>
  <c r="AV77" i="2" s="1"/>
  <c r="AW77" i="2" s="1"/>
  <c r="AX77" i="2" s="1"/>
  <c r="AY77" i="2" s="1"/>
  <c r="AZ77" i="2" s="1"/>
  <c r="BA77" i="2" s="1"/>
  <c r="BB77" i="2" s="1"/>
  <c r="BC77" i="2" s="1"/>
  <c r="BD77" i="2" s="1"/>
  <c r="BE77" i="2" s="1"/>
  <c r="BF77" i="2" s="1"/>
  <c r="BG77" i="2" s="1"/>
  <c r="BH77" i="2" s="1"/>
  <c r="BI77" i="2" s="1"/>
  <c r="BJ77" i="2" s="1"/>
  <c r="BK77" i="2" s="1"/>
  <c r="BL77" i="2" s="1"/>
  <c r="BM77" i="2" s="1"/>
  <c r="BN77" i="2" s="1"/>
  <c r="BO77" i="2" s="1"/>
  <c r="BP77" i="2" s="1"/>
  <c r="BQ77" i="2" s="1"/>
  <c r="BR77" i="2" s="1"/>
  <c r="BS77" i="2" s="1"/>
  <c r="BT77" i="2" s="1"/>
  <c r="BU77" i="2" s="1"/>
  <c r="BV77" i="2" s="1"/>
  <c r="BW77" i="2" s="1"/>
  <c r="BX77" i="2" s="1"/>
  <c r="BY77" i="2" s="1"/>
  <c r="BZ77" i="2" s="1"/>
  <c r="CA77" i="2" s="1"/>
  <c r="CB77" i="2" s="1"/>
  <c r="CC77" i="2" s="1"/>
  <c r="CD77" i="2" s="1"/>
  <c r="CE77" i="2" s="1"/>
  <c r="CF77" i="2" s="1"/>
  <c r="CG77" i="2" s="1"/>
  <c r="CH77" i="2" s="1"/>
  <c r="CI77" i="2" s="1"/>
  <c r="CJ77" i="2" s="1"/>
  <c r="CK77" i="2" s="1"/>
  <c r="CL77" i="2" s="1"/>
  <c r="U79" i="2"/>
  <c r="V79" i="2" s="1"/>
  <c r="W79" i="2" s="1"/>
  <c r="X79" i="2" s="1"/>
  <c r="Y79" i="2" s="1"/>
  <c r="Z79" i="2" s="1"/>
  <c r="AA79" i="2" s="1"/>
  <c r="AB79" i="2" s="1"/>
  <c r="AC79" i="2" s="1"/>
  <c r="AD79" i="2" s="1"/>
  <c r="AE79" i="2" s="1"/>
  <c r="AF79" i="2" s="1"/>
  <c r="AG79" i="2" s="1"/>
  <c r="AH79" i="2" s="1"/>
  <c r="AI79" i="2" s="1"/>
  <c r="AJ79" i="2" s="1"/>
  <c r="AK79" i="2" s="1"/>
  <c r="AL79" i="2" s="1"/>
  <c r="AM79" i="2" s="1"/>
  <c r="AN79" i="2" s="1"/>
  <c r="AO79" i="2" s="1"/>
  <c r="AP79" i="2" s="1"/>
  <c r="AQ79" i="2" s="1"/>
  <c r="AR79" i="2" s="1"/>
  <c r="AS79" i="2" s="1"/>
  <c r="AT79" i="2" s="1"/>
  <c r="AU79" i="2" s="1"/>
  <c r="AV79" i="2" s="1"/>
  <c r="AW79" i="2" s="1"/>
  <c r="AX79" i="2" s="1"/>
  <c r="AY79" i="2" s="1"/>
  <c r="AZ79" i="2" s="1"/>
  <c r="BA79" i="2" s="1"/>
  <c r="BB79" i="2" s="1"/>
  <c r="BC79" i="2" s="1"/>
  <c r="BD79" i="2" s="1"/>
  <c r="BE79" i="2" s="1"/>
  <c r="BF79" i="2" s="1"/>
  <c r="BG79" i="2" s="1"/>
  <c r="BH79" i="2" s="1"/>
  <c r="BI79" i="2" s="1"/>
  <c r="BJ79" i="2" s="1"/>
  <c r="BK79" i="2" s="1"/>
  <c r="BL79" i="2" s="1"/>
  <c r="BM79" i="2" s="1"/>
  <c r="BN79" i="2" s="1"/>
  <c r="BO79" i="2" s="1"/>
  <c r="BP79" i="2" s="1"/>
  <c r="BQ79" i="2" s="1"/>
  <c r="BR79" i="2" s="1"/>
  <c r="BS79" i="2" s="1"/>
  <c r="BT79" i="2" s="1"/>
  <c r="BU79" i="2" s="1"/>
  <c r="BV79" i="2" s="1"/>
  <c r="BW79" i="2" s="1"/>
  <c r="BX79" i="2" s="1"/>
  <c r="BY79" i="2" s="1"/>
  <c r="BZ79" i="2" s="1"/>
  <c r="CA79" i="2" s="1"/>
  <c r="CB79" i="2" s="1"/>
  <c r="CC79" i="2" s="1"/>
  <c r="CD79" i="2" s="1"/>
  <c r="CE79" i="2" s="1"/>
  <c r="CF79" i="2" s="1"/>
  <c r="CG79" i="2" s="1"/>
  <c r="CH79" i="2" s="1"/>
  <c r="CI79" i="2" s="1"/>
  <c r="CJ79" i="2" s="1"/>
  <c r="CK79" i="2" s="1"/>
  <c r="CL79" i="2" s="1"/>
  <c r="U80" i="2"/>
  <c r="V80" i="2" s="1"/>
  <c r="W80" i="2" s="1"/>
  <c r="X80" i="2" s="1"/>
  <c r="Y80" i="2" s="1"/>
  <c r="Z80" i="2" s="1"/>
  <c r="AA80" i="2" s="1"/>
  <c r="AB80" i="2" s="1"/>
  <c r="AC80" i="2" s="1"/>
  <c r="AD80" i="2" s="1"/>
  <c r="AE80" i="2" s="1"/>
  <c r="AF80" i="2" s="1"/>
  <c r="AG80" i="2" s="1"/>
  <c r="AH80" i="2" s="1"/>
  <c r="AI80" i="2" s="1"/>
  <c r="AJ80" i="2" s="1"/>
  <c r="AK80" i="2" s="1"/>
  <c r="AL80" i="2" s="1"/>
  <c r="AM80" i="2" s="1"/>
  <c r="AN80" i="2" s="1"/>
  <c r="AO80" i="2" s="1"/>
  <c r="AP80" i="2" s="1"/>
  <c r="AQ80" i="2" s="1"/>
  <c r="AR80" i="2" s="1"/>
  <c r="AS80" i="2" s="1"/>
  <c r="AT80" i="2" s="1"/>
  <c r="AU80" i="2" s="1"/>
  <c r="AV80" i="2" s="1"/>
  <c r="AW80" i="2" s="1"/>
  <c r="AX80" i="2" s="1"/>
  <c r="AY80" i="2" s="1"/>
  <c r="AZ80" i="2" s="1"/>
  <c r="BA80" i="2" s="1"/>
  <c r="BB80" i="2" s="1"/>
  <c r="BC80" i="2" s="1"/>
  <c r="BD80" i="2" s="1"/>
  <c r="BE80" i="2" s="1"/>
  <c r="BF80" i="2" s="1"/>
  <c r="BG80" i="2" s="1"/>
  <c r="BH80" i="2" s="1"/>
  <c r="BI80" i="2" s="1"/>
  <c r="BJ80" i="2" s="1"/>
  <c r="BK80" i="2" s="1"/>
  <c r="BL80" i="2" s="1"/>
  <c r="BM80" i="2" s="1"/>
  <c r="BN80" i="2" s="1"/>
  <c r="BO80" i="2" s="1"/>
  <c r="BP80" i="2" s="1"/>
  <c r="BQ80" i="2" s="1"/>
  <c r="BR80" i="2" s="1"/>
  <c r="BS80" i="2" s="1"/>
  <c r="BT80" i="2" s="1"/>
  <c r="BU80" i="2" s="1"/>
  <c r="BV80" i="2" s="1"/>
  <c r="BW80" i="2" s="1"/>
  <c r="BX80" i="2" s="1"/>
  <c r="BY80" i="2" s="1"/>
  <c r="BZ80" i="2" s="1"/>
  <c r="CA80" i="2" s="1"/>
  <c r="CB80" i="2" s="1"/>
  <c r="CC80" i="2" s="1"/>
  <c r="CD80" i="2" s="1"/>
  <c r="CE80" i="2" s="1"/>
  <c r="CF80" i="2" s="1"/>
  <c r="CG80" i="2" s="1"/>
  <c r="CH80" i="2" s="1"/>
  <c r="CI80" i="2" s="1"/>
  <c r="CJ80" i="2" s="1"/>
  <c r="CK80" i="2" s="1"/>
  <c r="CL80" i="2" s="1"/>
  <c r="U83" i="2"/>
  <c r="V83" i="2" s="1"/>
  <c r="W83" i="2" s="1"/>
  <c r="X83" i="2" s="1"/>
  <c r="Y83" i="2" s="1"/>
  <c r="Z83" i="2" s="1"/>
  <c r="AA83" i="2" s="1"/>
  <c r="AB83" i="2" s="1"/>
  <c r="AC83" i="2" s="1"/>
  <c r="AD83" i="2" s="1"/>
  <c r="AE83" i="2" s="1"/>
  <c r="AF83" i="2" s="1"/>
  <c r="AG83" i="2" s="1"/>
  <c r="AH83" i="2" s="1"/>
  <c r="AI83" i="2" s="1"/>
  <c r="AJ83" i="2" s="1"/>
  <c r="AK83" i="2" s="1"/>
  <c r="AL83" i="2" s="1"/>
  <c r="AM83" i="2" s="1"/>
  <c r="AN83" i="2" s="1"/>
  <c r="AO83" i="2" s="1"/>
  <c r="AP83" i="2" s="1"/>
  <c r="AQ83" i="2" s="1"/>
  <c r="AR83" i="2" s="1"/>
  <c r="AS83" i="2" s="1"/>
  <c r="AT83" i="2" s="1"/>
  <c r="AU83" i="2" s="1"/>
  <c r="AV83" i="2" s="1"/>
  <c r="AW83" i="2" s="1"/>
  <c r="AX83" i="2" s="1"/>
  <c r="AY83" i="2" s="1"/>
  <c r="AZ83" i="2" s="1"/>
  <c r="BA83" i="2" s="1"/>
  <c r="BB83" i="2" s="1"/>
  <c r="BC83" i="2" s="1"/>
  <c r="BD83" i="2" s="1"/>
  <c r="BE83" i="2" s="1"/>
  <c r="BF83" i="2" s="1"/>
  <c r="BG83" i="2" s="1"/>
  <c r="BH83" i="2" s="1"/>
  <c r="BI83" i="2" s="1"/>
  <c r="BJ83" i="2" s="1"/>
  <c r="BK83" i="2" s="1"/>
  <c r="BL83" i="2" s="1"/>
  <c r="BM83" i="2" s="1"/>
  <c r="BN83" i="2" s="1"/>
  <c r="BO83" i="2" s="1"/>
  <c r="BP83" i="2" s="1"/>
  <c r="BQ83" i="2" s="1"/>
  <c r="BR83" i="2" s="1"/>
  <c r="BS83" i="2" s="1"/>
  <c r="BT83" i="2" s="1"/>
  <c r="BU83" i="2" s="1"/>
  <c r="BV83" i="2" s="1"/>
  <c r="BW83" i="2" s="1"/>
  <c r="BX83" i="2" s="1"/>
  <c r="BY83" i="2" s="1"/>
  <c r="BZ83" i="2" s="1"/>
  <c r="CA83" i="2" s="1"/>
  <c r="CB83" i="2" s="1"/>
  <c r="CC83" i="2" s="1"/>
  <c r="CD83" i="2" s="1"/>
  <c r="CE83" i="2" s="1"/>
  <c r="CF83" i="2" s="1"/>
  <c r="CG83" i="2" s="1"/>
  <c r="CH83" i="2" s="1"/>
  <c r="CI83" i="2" s="1"/>
  <c r="CJ83" i="2" s="1"/>
  <c r="CK83" i="2" s="1"/>
  <c r="CL83" i="2" s="1"/>
  <c r="U89" i="2"/>
  <c r="V89" i="2" s="1"/>
  <c r="W89" i="2" s="1"/>
  <c r="X89" i="2" s="1"/>
  <c r="Y89" i="2" s="1"/>
  <c r="Z89" i="2" s="1"/>
  <c r="AA89" i="2" s="1"/>
  <c r="AB89" i="2" s="1"/>
  <c r="AC89" i="2" s="1"/>
  <c r="AD89" i="2" s="1"/>
  <c r="AE89" i="2" s="1"/>
  <c r="AF89" i="2" s="1"/>
  <c r="AG89" i="2" s="1"/>
  <c r="AH89" i="2" s="1"/>
  <c r="AI89" i="2" s="1"/>
  <c r="AJ89" i="2" s="1"/>
  <c r="AK89" i="2" s="1"/>
  <c r="AL89" i="2" s="1"/>
  <c r="AM89" i="2" s="1"/>
  <c r="AN89" i="2" s="1"/>
  <c r="AO89" i="2" s="1"/>
  <c r="AP89" i="2" s="1"/>
  <c r="AQ89" i="2" s="1"/>
  <c r="AR89" i="2" s="1"/>
  <c r="AS89" i="2" s="1"/>
  <c r="AT89" i="2" s="1"/>
  <c r="AU89" i="2" s="1"/>
  <c r="AV89" i="2" s="1"/>
  <c r="AW89" i="2" s="1"/>
  <c r="AX89" i="2" s="1"/>
  <c r="AY89" i="2" s="1"/>
  <c r="AZ89" i="2" s="1"/>
  <c r="BA89" i="2" s="1"/>
  <c r="BB89" i="2" s="1"/>
  <c r="BC89" i="2" s="1"/>
  <c r="BD89" i="2" s="1"/>
  <c r="BE89" i="2" s="1"/>
  <c r="BF89" i="2" s="1"/>
  <c r="BG89" i="2" s="1"/>
  <c r="BH89" i="2" s="1"/>
  <c r="BI89" i="2" s="1"/>
  <c r="BJ89" i="2" s="1"/>
  <c r="BK89" i="2" s="1"/>
  <c r="BL89" i="2" s="1"/>
  <c r="BM89" i="2" s="1"/>
  <c r="BN89" i="2" s="1"/>
  <c r="BO89" i="2" s="1"/>
  <c r="BP89" i="2" s="1"/>
  <c r="BQ89" i="2" s="1"/>
  <c r="BR89" i="2" s="1"/>
  <c r="BS89" i="2" s="1"/>
  <c r="BT89" i="2" s="1"/>
  <c r="BU89" i="2" s="1"/>
  <c r="BV89" i="2" s="1"/>
  <c r="BW89" i="2" s="1"/>
  <c r="BX89" i="2" s="1"/>
  <c r="BY89" i="2" s="1"/>
  <c r="BZ89" i="2" s="1"/>
  <c r="CA89" i="2" s="1"/>
  <c r="CB89" i="2" s="1"/>
  <c r="CC89" i="2" s="1"/>
  <c r="CD89" i="2" s="1"/>
  <c r="CE89" i="2" s="1"/>
  <c r="CF89" i="2" s="1"/>
  <c r="CG89" i="2" s="1"/>
  <c r="CH89" i="2" s="1"/>
  <c r="CI89" i="2" s="1"/>
  <c r="CJ89" i="2" s="1"/>
  <c r="CK89" i="2" s="1"/>
  <c r="CL89" i="2" s="1"/>
  <c r="U85" i="2"/>
  <c r="V85" i="2" s="1"/>
  <c r="W85" i="2" s="1"/>
  <c r="X85" i="2" s="1"/>
  <c r="Y85" i="2" s="1"/>
  <c r="Z85" i="2" s="1"/>
  <c r="AA85" i="2" s="1"/>
  <c r="AB85" i="2" s="1"/>
  <c r="AC85" i="2" s="1"/>
  <c r="AD85" i="2" s="1"/>
  <c r="AE85" i="2" s="1"/>
  <c r="AF85" i="2" s="1"/>
  <c r="AG85" i="2" s="1"/>
  <c r="AH85" i="2" s="1"/>
  <c r="AI85" i="2" s="1"/>
  <c r="AJ85" i="2" s="1"/>
  <c r="AK85" i="2" s="1"/>
  <c r="AL85" i="2" s="1"/>
  <c r="AM85" i="2" s="1"/>
  <c r="AN85" i="2" s="1"/>
  <c r="AO85" i="2" s="1"/>
  <c r="AP85" i="2" s="1"/>
  <c r="AQ85" i="2" s="1"/>
  <c r="AR85" i="2" s="1"/>
  <c r="AS85" i="2" s="1"/>
  <c r="AT85" i="2" s="1"/>
  <c r="AU85" i="2" s="1"/>
  <c r="AV85" i="2" s="1"/>
  <c r="AW85" i="2" s="1"/>
  <c r="AX85" i="2" s="1"/>
  <c r="AY85" i="2" s="1"/>
  <c r="AZ85" i="2" s="1"/>
  <c r="BA85" i="2" s="1"/>
  <c r="BB85" i="2" s="1"/>
  <c r="BC85" i="2" s="1"/>
  <c r="BD85" i="2" s="1"/>
  <c r="BE85" i="2" s="1"/>
  <c r="BF85" i="2" s="1"/>
  <c r="BG85" i="2" s="1"/>
  <c r="BH85" i="2" s="1"/>
  <c r="BI85" i="2" s="1"/>
  <c r="BJ85" i="2" s="1"/>
  <c r="BK85" i="2" s="1"/>
  <c r="BL85" i="2" s="1"/>
  <c r="BM85" i="2" s="1"/>
  <c r="BN85" i="2" s="1"/>
  <c r="BO85" i="2" s="1"/>
  <c r="BP85" i="2" s="1"/>
  <c r="BQ85" i="2" s="1"/>
  <c r="BR85" i="2" s="1"/>
  <c r="BS85" i="2" s="1"/>
  <c r="BT85" i="2" s="1"/>
  <c r="BU85" i="2" s="1"/>
  <c r="BV85" i="2" s="1"/>
  <c r="BW85" i="2" s="1"/>
  <c r="BX85" i="2" s="1"/>
  <c r="BY85" i="2" s="1"/>
  <c r="BZ85" i="2" s="1"/>
  <c r="CA85" i="2" s="1"/>
  <c r="CB85" i="2" s="1"/>
  <c r="CC85" i="2" s="1"/>
  <c r="CD85" i="2" s="1"/>
  <c r="CE85" i="2" s="1"/>
  <c r="CF85" i="2" s="1"/>
  <c r="CG85" i="2" s="1"/>
  <c r="CH85" i="2" s="1"/>
  <c r="CI85" i="2" s="1"/>
  <c r="CJ85" i="2" s="1"/>
  <c r="CK85" i="2" s="1"/>
  <c r="CL85" i="2" s="1"/>
  <c r="U11" i="2"/>
  <c r="V11" i="2" s="1"/>
  <c r="W11" i="2" s="1"/>
  <c r="X11" i="2" s="1"/>
  <c r="Y11" i="2" s="1"/>
  <c r="Z11" i="2" s="1"/>
  <c r="AA11" i="2" s="1"/>
  <c r="AB11" i="2" s="1"/>
  <c r="AC11" i="2" s="1"/>
  <c r="AD11" i="2" s="1"/>
  <c r="AE11" i="2" s="1"/>
  <c r="AF11" i="2" s="1"/>
  <c r="AG11" i="2" s="1"/>
  <c r="AH11" i="2" s="1"/>
  <c r="AI11" i="2" s="1"/>
  <c r="AJ11" i="2" s="1"/>
  <c r="AK11" i="2" s="1"/>
  <c r="AL11" i="2" s="1"/>
  <c r="AM11" i="2" s="1"/>
  <c r="AN11" i="2" s="1"/>
  <c r="AO11" i="2" s="1"/>
  <c r="AP11" i="2" s="1"/>
  <c r="AQ11" i="2" s="1"/>
  <c r="AR11" i="2" s="1"/>
  <c r="AS11" i="2" s="1"/>
  <c r="AT11" i="2" s="1"/>
  <c r="AU11" i="2" s="1"/>
  <c r="AV11" i="2" s="1"/>
  <c r="AW11" i="2" s="1"/>
  <c r="AX11" i="2" s="1"/>
  <c r="AY11" i="2" s="1"/>
  <c r="AZ11" i="2" s="1"/>
  <c r="BA11" i="2" s="1"/>
  <c r="BB11" i="2" s="1"/>
  <c r="BC11" i="2" s="1"/>
  <c r="BD11" i="2" s="1"/>
  <c r="BE11" i="2" s="1"/>
  <c r="BF11" i="2" s="1"/>
  <c r="BG11" i="2" s="1"/>
  <c r="BH11" i="2" s="1"/>
  <c r="BI11" i="2" s="1"/>
  <c r="BJ11" i="2" s="1"/>
  <c r="BK11" i="2" s="1"/>
  <c r="BL11" i="2" s="1"/>
  <c r="BM11" i="2" s="1"/>
  <c r="BN11" i="2" s="1"/>
  <c r="BO11" i="2" s="1"/>
  <c r="BP11" i="2" s="1"/>
  <c r="BQ11" i="2" s="1"/>
  <c r="BR11" i="2" s="1"/>
  <c r="BS11" i="2" s="1"/>
  <c r="BT11" i="2" s="1"/>
  <c r="BU11" i="2" s="1"/>
  <c r="BV11" i="2" s="1"/>
  <c r="BW11" i="2" s="1"/>
  <c r="BX11" i="2" s="1"/>
  <c r="BY11" i="2" s="1"/>
  <c r="BZ11" i="2" s="1"/>
  <c r="CA11" i="2" s="1"/>
  <c r="CB11" i="2" s="1"/>
  <c r="CC11" i="2" s="1"/>
  <c r="CD11" i="2" s="1"/>
  <c r="CE11" i="2" s="1"/>
  <c r="CF11" i="2" s="1"/>
  <c r="CG11" i="2" s="1"/>
  <c r="CH11" i="2" s="1"/>
  <c r="CI11" i="2" s="1"/>
  <c r="CJ11" i="2" s="1"/>
  <c r="CK11" i="2" s="1"/>
  <c r="CL11" i="2" s="1"/>
  <c r="E11" i="4"/>
  <c r="D12" i="4"/>
  <c r="F12" i="4" s="1"/>
  <c r="N16" i="8" l="1"/>
  <c r="N26" i="8"/>
  <c r="N27" i="8" s="1"/>
  <c r="M47" i="8"/>
  <c r="C16" i="4"/>
  <c r="N18" i="8"/>
  <c r="N36" i="8"/>
  <c r="N37" i="8"/>
  <c r="N38" i="8"/>
  <c r="N46" i="8"/>
  <c r="O44" i="8"/>
  <c r="O24" i="8"/>
  <c r="U87" i="2"/>
  <c r="V87" i="2" s="1"/>
  <c r="W87" i="2" s="1"/>
  <c r="X87" i="2" s="1"/>
  <c r="Y87" i="2" s="1"/>
  <c r="Z87" i="2" s="1"/>
  <c r="AA87" i="2" s="1"/>
  <c r="AB87" i="2" s="1"/>
  <c r="AC87" i="2" s="1"/>
  <c r="AD87" i="2" s="1"/>
  <c r="AE87" i="2" s="1"/>
  <c r="AF87" i="2" s="1"/>
  <c r="AG87" i="2" s="1"/>
  <c r="AH87" i="2" s="1"/>
  <c r="AI87" i="2" s="1"/>
  <c r="AJ87" i="2" s="1"/>
  <c r="AK87" i="2" s="1"/>
  <c r="AL87" i="2" s="1"/>
  <c r="AM87" i="2" s="1"/>
  <c r="AN87" i="2" s="1"/>
  <c r="AO87" i="2" s="1"/>
  <c r="AP87" i="2" s="1"/>
  <c r="AQ87" i="2" s="1"/>
  <c r="AR87" i="2" s="1"/>
  <c r="AS87" i="2" s="1"/>
  <c r="AT87" i="2" s="1"/>
  <c r="AU87" i="2" s="1"/>
  <c r="AV87" i="2" s="1"/>
  <c r="AW87" i="2" s="1"/>
  <c r="AX87" i="2" s="1"/>
  <c r="AY87" i="2" s="1"/>
  <c r="AZ87" i="2" s="1"/>
  <c r="BA87" i="2" s="1"/>
  <c r="BB87" i="2" s="1"/>
  <c r="BC87" i="2" s="1"/>
  <c r="BD87" i="2" s="1"/>
  <c r="BE87" i="2" s="1"/>
  <c r="BF87" i="2" s="1"/>
  <c r="BG87" i="2" s="1"/>
  <c r="BH87" i="2" s="1"/>
  <c r="BI87" i="2" s="1"/>
  <c r="BJ87" i="2" s="1"/>
  <c r="BK87" i="2" s="1"/>
  <c r="BL87" i="2" s="1"/>
  <c r="BM87" i="2" s="1"/>
  <c r="BN87" i="2" s="1"/>
  <c r="BO87" i="2" s="1"/>
  <c r="BP87" i="2" s="1"/>
  <c r="BQ87" i="2" s="1"/>
  <c r="BR87" i="2" s="1"/>
  <c r="BS87" i="2" s="1"/>
  <c r="BT87" i="2" s="1"/>
  <c r="BU87" i="2" s="1"/>
  <c r="BV87" i="2" s="1"/>
  <c r="BW87" i="2" s="1"/>
  <c r="BX87" i="2" s="1"/>
  <c r="BY87" i="2" s="1"/>
  <c r="BZ87" i="2" s="1"/>
  <c r="CA87" i="2" s="1"/>
  <c r="CB87" i="2" s="1"/>
  <c r="CC87" i="2" s="1"/>
  <c r="CD87" i="2" s="1"/>
  <c r="CE87" i="2" s="1"/>
  <c r="CF87" i="2" s="1"/>
  <c r="CG87" i="2" s="1"/>
  <c r="CH87" i="2" s="1"/>
  <c r="CI87" i="2" s="1"/>
  <c r="CJ87" i="2" s="1"/>
  <c r="CK87" i="2" s="1"/>
  <c r="CL87" i="2" s="1"/>
  <c r="U96" i="2"/>
  <c r="V96" i="2" s="1"/>
  <c r="W96" i="2" s="1"/>
  <c r="X96" i="2" s="1"/>
  <c r="Y96" i="2" s="1"/>
  <c r="Z96" i="2" s="1"/>
  <c r="AA96" i="2" s="1"/>
  <c r="AB96" i="2" s="1"/>
  <c r="AC96" i="2" s="1"/>
  <c r="AD96" i="2" s="1"/>
  <c r="AE96" i="2" s="1"/>
  <c r="AF96" i="2" s="1"/>
  <c r="AG96" i="2" s="1"/>
  <c r="AH96" i="2" s="1"/>
  <c r="AI96" i="2" s="1"/>
  <c r="AJ96" i="2" s="1"/>
  <c r="AK96" i="2" s="1"/>
  <c r="AL96" i="2" s="1"/>
  <c r="AM96" i="2" s="1"/>
  <c r="AN96" i="2" s="1"/>
  <c r="AO96" i="2" s="1"/>
  <c r="AP96" i="2" s="1"/>
  <c r="AQ96" i="2" s="1"/>
  <c r="AR96" i="2" s="1"/>
  <c r="AS96" i="2" s="1"/>
  <c r="AT96" i="2" s="1"/>
  <c r="AU96" i="2" s="1"/>
  <c r="AV96" i="2" s="1"/>
  <c r="AW96" i="2" s="1"/>
  <c r="AX96" i="2" s="1"/>
  <c r="AY96" i="2" s="1"/>
  <c r="AZ96" i="2" s="1"/>
  <c r="BA96" i="2" s="1"/>
  <c r="BB96" i="2" s="1"/>
  <c r="BC96" i="2" s="1"/>
  <c r="BD96" i="2" s="1"/>
  <c r="BE96" i="2" s="1"/>
  <c r="BF96" i="2" s="1"/>
  <c r="BG96" i="2" s="1"/>
  <c r="BH96" i="2" s="1"/>
  <c r="BI96" i="2" s="1"/>
  <c r="BJ96" i="2" s="1"/>
  <c r="BK96" i="2" s="1"/>
  <c r="BL96" i="2" s="1"/>
  <c r="BM96" i="2" s="1"/>
  <c r="BN96" i="2" s="1"/>
  <c r="BO96" i="2" s="1"/>
  <c r="BP96" i="2" s="1"/>
  <c r="BQ96" i="2" s="1"/>
  <c r="BR96" i="2" s="1"/>
  <c r="BS96" i="2" s="1"/>
  <c r="BT96" i="2" s="1"/>
  <c r="BU96" i="2" s="1"/>
  <c r="BV96" i="2" s="1"/>
  <c r="BW96" i="2" s="1"/>
  <c r="BX96" i="2" s="1"/>
  <c r="BY96" i="2" s="1"/>
  <c r="BZ96" i="2" s="1"/>
  <c r="CA96" i="2" s="1"/>
  <c r="CB96" i="2" s="1"/>
  <c r="CC96" i="2" s="1"/>
  <c r="CD96" i="2" s="1"/>
  <c r="CE96" i="2" s="1"/>
  <c r="CF96" i="2" s="1"/>
  <c r="CG96" i="2" s="1"/>
  <c r="CH96" i="2" s="1"/>
  <c r="CI96" i="2" s="1"/>
  <c r="CJ96" i="2" s="1"/>
  <c r="CK96" i="2" s="1"/>
  <c r="CL96" i="2" s="1"/>
  <c r="U90" i="2"/>
  <c r="V90" i="2" s="1"/>
  <c r="W90" i="2" s="1"/>
  <c r="X90" i="2" s="1"/>
  <c r="Y90" i="2" s="1"/>
  <c r="Z90" i="2" s="1"/>
  <c r="AA90" i="2" s="1"/>
  <c r="AB90" i="2" s="1"/>
  <c r="AC90" i="2" s="1"/>
  <c r="AD90" i="2" s="1"/>
  <c r="AE90" i="2" s="1"/>
  <c r="AF90" i="2" s="1"/>
  <c r="AG90" i="2" s="1"/>
  <c r="AH90" i="2" s="1"/>
  <c r="AI90" i="2" s="1"/>
  <c r="AJ90" i="2" s="1"/>
  <c r="AK90" i="2" s="1"/>
  <c r="AL90" i="2" s="1"/>
  <c r="AM90" i="2" s="1"/>
  <c r="AN90" i="2" s="1"/>
  <c r="AO90" i="2" s="1"/>
  <c r="AP90" i="2" s="1"/>
  <c r="AQ90" i="2" s="1"/>
  <c r="AR90" i="2" s="1"/>
  <c r="AS90" i="2" s="1"/>
  <c r="AT90" i="2" s="1"/>
  <c r="AU90" i="2" s="1"/>
  <c r="AV90" i="2" s="1"/>
  <c r="AW90" i="2" s="1"/>
  <c r="AX90" i="2" s="1"/>
  <c r="AY90" i="2" s="1"/>
  <c r="AZ90" i="2" s="1"/>
  <c r="BA90" i="2" s="1"/>
  <c r="BB90" i="2" s="1"/>
  <c r="BC90" i="2" s="1"/>
  <c r="BD90" i="2" s="1"/>
  <c r="BE90" i="2" s="1"/>
  <c r="BF90" i="2" s="1"/>
  <c r="BG90" i="2" s="1"/>
  <c r="BH90" i="2" s="1"/>
  <c r="BI90" i="2" s="1"/>
  <c r="BJ90" i="2" s="1"/>
  <c r="BK90" i="2" s="1"/>
  <c r="BL90" i="2" s="1"/>
  <c r="BM90" i="2" s="1"/>
  <c r="BN90" i="2" s="1"/>
  <c r="BO90" i="2" s="1"/>
  <c r="BP90" i="2" s="1"/>
  <c r="BQ90" i="2" s="1"/>
  <c r="BR90" i="2" s="1"/>
  <c r="BS90" i="2" s="1"/>
  <c r="BT90" i="2" s="1"/>
  <c r="BU90" i="2" s="1"/>
  <c r="BV90" i="2" s="1"/>
  <c r="BW90" i="2" s="1"/>
  <c r="BX90" i="2" s="1"/>
  <c r="BY90" i="2" s="1"/>
  <c r="BZ90" i="2" s="1"/>
  <c r="CA90" i="2" s="1"/>
  <c r="CB90" i="2" s="1"/>
  <c r="CC90" i="2" s="1"/>
  <c r="CD90" i="2" s="1"/>
  <c r="CE90" i="2" s="1"/>
  <c r="CF90" i="2" s="1"/>
  <c r="CG90" i="2" s="1"/>
  <c r="CH90" i="2" s="1"/>
  <c r="CI90" i="2" s="1"/>
  <c r="CJ90" i="2" s="1"/>
  <c r="CK90" i="2" s="1"/>
  <c r="CL90" i="2" s="1"/>
  <c r="U86" i="2"/>
  <c r="V86" i="2" s="1"/>
  <c r="W86" i="2" s="1"/>
  <c r="X86" i="2" s="1"/>
  <c r="Y86" i="2" s="1"/>
  <c r="Z86" i="2" s="1"/>
  <c r="AA86" i="2" s="1"/>
  <c r="AB86" i="2" s="1"/>
  <c r="AC86" i="2" s="1"/>
  <c r="AD86" i="2" s="1"/>
  <c r="AE86" i="2" s="1"/>
  <c r="AF86" i="2" s="1"/>
  <c r="AG86" i="2" s="1"/>
  <c r="AH86" i="2" s="1"/>
  <c r="AI86" i="2" s="1"/>
  <c r="AJ86" i="2" s="1"/>
  <c r="AK86" i="2" s="1"/>
  <c r="AL86" i="2" s="1"/>
  <c r="AM86" i="2" s="1"/>
  <c r="AN86" i="2" s="1"/>
  <c r="AO86" i="2" s="1"/>
  <c r="AP86" i="2" s="1"/>
  <c r="AQ86" i="2" s="1"/>
  <c r="AR86" i="2" s="1"/>
  <c r="AS86" i="2" s="1"/>
  <c r="AT86" i="2" s="1"/>
  <c r="AU86" i="2" s="1"/>
  <c r="AV86" i="2" s="1"/>
  <c r="AW86" i="2" s="1"/>
  <c r="AX86" i="2" s="1"/>
  <c r="AY86" i="2" s="1"/>
  <c r="AZ86" i="2" s="1"/>
  <c r="BA86" i="2" s="1"/>
  <c r="BB86" i="2" s="1"/>
  <c r="BC86" i="2" s="1"/>
  <c r="BD86" i="2" s="1"/>
  <c r="BE86" i="2" s="1"/>
  <c r="BF86" i="2" s="1"/>
  <c r="BG86" i="2" s="1"/>
  <c r="BH86" i="2" s="1"/>
  <c r="BI86" i="2" s="1"/>
  <c r="BJ86" i="2" s="1"/>
  <c r="BK86" i="2" s="1"/>
  <c r="BL86" i="2" s="1"/>
  <c r="BM86" i="2" s="1"/>
  <c r="BN86" i="2" s="1"/>
  <c r="BO86" i="2" s="1"/>
  <c r="BP86" i="2" s="1"/>
  <c r="BQ86" i="2" s="1"/>
  <c r="BR86" i="2" s="1"/>
  <c r="BS86" i="2" s="1"/>
  <c r="BT86" i="2" s="1"/>
  <c r="BU86" i="2" s="1"/>
  <c r="BV86" i="2" s="1"/>
  <c r="BW86" i="2" s="1"/>
  <c r="BX86" i="2" s="1"/>
  <c r="BY86" i="2" s="1"/>
  <c r="BZ86" i="2" s="1"/>
  <c r="CA86" i="2" s="1"/>
  <c r="CB86" i="2" s="1"/>
  <c r="CC86" i="2" s="1"/>
  <c r="CD86" i="2" s="1"/>
  <c r="CE86" i="2" s="1"/>
  <c r="CF86" i="2" s="1"/>
  <c r="CG86" i="2" s="1"/>
  <c r="CH86" i="2" s="1"/>
  <c r="CI86" i="2" s="1"/>
  <c r="CJ86" i="2" s="1"/>
  <c r="CK86" i="2" s="1"/>
  <c r="CL86" i="2" s="1"/>
  <c r="U84" i="2"/>
  <c r="V84" i="2" s="1"/>
  <c r="W84" i="2" s="1"/>
  <c r="X84" i="2" s="1"/>
  <c r="Y84" i="2" s="1"/>
  <c r="Z84" i="2" s="1"/>
  <c r="AA84" i="2" s="1"/>
  <c r="AB84" i="2" s="1"/>
  <c r="AC84" i="2" s="1"/>
  <c r="AD84" i="2" s="1"/>
  <c r="AE84" i="2" s="1"/>
  <c r="AF84" i="2" s="1"/>
  <c r="AG84" i="2" s="1"/>
  <c r="AH84" i="2" s="1"/>
  <c r="AI84" i="2" s="1"/>
  <c r="AJ84" i="2" s="1"/>
  <c r="AK84" i="2" s="1"/>
  <c r="AL84" i="2" s="1"/>
  <c r="AM84" i="2" s="1"/>
  <c r="AN84" i="2" s="1"/>
  <c r="AO84" i="2" s="1"/>
  <c r="AP84" i="2" s="1"/>
  <c r="AQ84" i="2" s="1"/>
  <c r="AR84" i="2" s="1"/>
  <c r="AS84" i="2" s="1"/>
  <c r="AT84" i="2" s="1"/>
  <c r="AU84" i="2" s="1"/>
  <c r="AV84" i="2" s="1"/>
  <c r="AW84" i="2" s="1"/>
  <c r="AX84" i="2" s="1"/>
  <c r="AY84" i="2" s="1"/>
  <c r="AZ84" i="2" s="1"/>
  <c r="BA84" i="2" s="1"/>
  <c r="BB84" i="2" s="1"/>
  <c r="BC84" i="2" s="1"/>
  <c r="BD84" i="2" s="1"/>
  <c r="BE84" i="2" s="1"/>
  <c r="BF84" i="2" s="1"/>
  <c r="BG84" i="2" s="1"/>
  <c r="BH84" i="2" s="1"/>
  <c r="BI84" i="2" s="1"/>
  <c r="BJ84" i="2" s="1"/>
  <c r="BK84" i="2" s="1"/>
  <c r="BL84" i="2" s="1"/>
  <c r="BM84" i="2" s="1"/>
  <c r="BN84" i="2" s="1"/>
  <c r="BO84" i="2" s="1"/>
  <c r="BP84" i="2" s="1"/>
  <c r="BQ84" i="2" s="1"/>
  <c r="BR84" i="2" s="1"/>
  <c r="BS84" i="2" s="1"/>
  <c r="BT84" i="2" s="1"/>
  <c r="BU84" i="2" s="1"/>
  <c r="BV84" i="2" s="1"/>
  <c r="BW84" i="2" s="1"/>
  <c r="BX84" i="2" s="1"/>
  <c r="BY84" i="2" s="1"/>
  <c r="BZ84" i="2" s="1"/>
  <c r="CA84" i="2" s="1"/>
  <c r="CB84" i="2" s="1"/>
  <c r="CC84" i="2" s="1"/>
  <c r="CD84" i="2" s="1"/>
  <c r="CE84" i="2" s="1"/>
  <c r="CF84" i="2" s="1"/>
  <c r="CG84" i="2" s="1"/>
  <c r="CH84" i="2" s="1"/>
  <c r="CI84" i="2" s="1"/>
  <c r="CJ84" i="2" s="1"/>
  <c r="CK84" i="2" s="1"/>
  <c r="CL84" i="2" s="1"/>
  <c r="U92" i="2"/>
  <c r="V92" i="2" s="1"/>
  <c r="W92" i="2" s="1"/>
  <c r="X92" i="2" s="1"/>
  <c r="Y92" i="2" s="1"/>
  <c r="Z92" i="2" s="1"/>
  <c r="AA92" i="2" s="1"/>
  <c r="AB92" i="2" s="1"/>
  <c r="AC92" i="2" s="1"/>
  <c r="AD92" i="2" s="1"/>
  <c r="AE92" i="2" s="1"/>
  <c r="AF92" i="2" s="1"/>
  <c r="AG92" i="2" s="1"/>
  <c r="AH92" i="2" s="1"/>
  <c r="AI92" i="2" s="1"/>
  <c r="AJ92" i="2" s="1"/>
  <c r="AK92" i="2" s="1"/>
  <c r="AL92" i="2" s="1"/>
  <c r="AM92" i="2" s="1"/>
  <c r="AN92" i="2" s="1"/>
  <c r="AO92" i="2" s="1"/>
  <c r="AP92" i="2" s="1"/>
  <c r="AQ92" i="2" s="1"/>
  <c r="AR92" i="2" s="1"/>
  <c r="AS92" i="2" s="1"/>
  <c r="AT92" i="2" s="1"/>
  <c r="AU92" i="2" s="1"/>
  <c r="AV92" i="2" s="1"/>
  <c r="AW92" i="2" s="1"/>
  <c r="AX92" i="2" s="1"/>
  <c r="AY92" i="2" s="1"/>
  <c r="AZ92" i="2" s="1"/>
  <c r="BA92" i="2" s="1"/>
  <c r="BB92" i="2" s="1"/>
  <c r="BC92" i="2" s="1"/>
  <c r="BD92" i="2" s="1"/>
  <c r="BE92" i="2" s="1"/>
  <c r="BF92" i="2" s="1"/>
  <c r="BG92" i="2" s="1"/>
  <c r="BH92" i="2" s="1"/>
  <c r="BI92" i="2" s="1"/>
  <c r="BJ92" i="2" s="1"/>
  <c r="BK92" i="2" s="1"/>
  <c r="BL92" i="2" s="1"/>
  <c r="BM92" i="2" s="1"/>
  <c r="BN92" i="2" s="1"/>
  <c r="BO92" i="2" s="1"/>
  <c r="BP92" i="2" s="1"/>
  <c r="BQ92" i="2" s="1"/>
  <c r="BR92" i="2" s="1"/>
  <c r="BS92" i="2" s="1"/>
  <c r="BT92" i="2" s="1"/>
  <c r="BU92" i="2" s="1"/>
  <c r="BV92" i="2" s="1"/>
  <c r="BW92" i="2" s="1"/>
  <c r="BX92" i="2" s="1"/>
  <c r="BY92" i="2" s="1"/>
  <c r="BZ92" i="2" s="1"/>
  <c r="CA92" i="2" s="1"/>
  <c r="CB92" i="2" s="1"/>
  <c r="CC92" i="2" s="1"/>
  <c r="CD92" i="2" s="1"/>
  <c r="CE92" i="2" s="1"/>
  <c r="CF92" i="2" s="1"/>
  <c r="CG92" i="2" s="1"/>
  <c r="CH92" i="2" s="1"/>
  <c r="CI92" i="2" s="1"/>
  <c r="CJ92" i="2" s="1"/>
  <c r="CK92" i="2" s="1"/>
  <c r="CL92" i="2" s="1"/>
  <c r="U88" i="2"/>
  <c r="V88" i="2" s="1"/>
  <c r="W88" i="2" s="1"/>
  <c r="X88" i="2" s="1"/>
  <c r="Y88" i="2" s="1"/>
  <c r="Z88" i="2" s="1"/>
  <c r="AA88" i="2" s="1"/>
  <c r="AB88" i="2" s="1"/>
  <c r="AC88" i="2" s="1"/>
  <c r="AD88" i="2" s="1"/>
  <c r="AE88" i="2" s="1"/>
  <c r="AF88" i="2" s="1"/>
  <c r="AG88" i="2" s="1"/>
  <c r="AH88" i="2" s="1"/>
  <c r="AI88" i="2" s="1"/>
  <c r="AJ88" i="2" s="1"/>
  <c r="AK88" i="2" s="1"/>
  <c r="AL88" i="2" s="1"/>
  <c r="AM88" i="2" s="1"/>
  <c r="AN88" i="2" s="1"/>
  <c r="AO88" i="2" s="1"/>
  <c r="AP88" i="2" s="1"/>
  <c r="AQ88" i="2" s="1"/>
  <c r="AR88" i="2" s="1"/>
  <c r="AS88" i="2" s="1"/>
  <c r="AT88" i="2" s="1"/>
  <c r="AU88" i="2" s="1"/>
  <c r="AV88" i="2" s="1"/>
  <c r="AW88" i="2" s="1"/>
  <c r="AX88" i="2" s="1"/>
  <c r="AY88" i="2" s="1"/>
  <c r="AZ88" i="2" s="1"/>
  <c r="BA88" i="2" s="1"/>
  <c r="BB88" i="2" s="1"/>
  <c r="BC88" i="2" s="1"/>
  <c r="BD88" i="2" s="1"/>
  <c r="BE88" i="2" s="1"/>
  <c r="BF88" i="2" s="1"/>
  <c r="BG88" i="2" s="1"/>
  <c r="BH88" i="2" s="1"/>
  <c r="BI88" i="2" s="1"/>
  <c r="BJ88" i="2" s="1"/>
  <c r="BK88" i="2" s="1"/>
  <c r="BL88" i="2" s="1"/>
  <c r="BM88" i="2" s="1"/>
  <c r="BN88" i="2" s="1"/>
  <c r="BO88" i="2" s="1"/>
  <c r="BP88" i="2" s="1"/>
  <c r="BQ88" i="2" s="1"/>
  <c r="BR88" i="2" s="1"/>
  <c r="BS88" i="2" s="1"/>
  <c r="BT88" i="2" s="1"/>
  <c r="BU88" i="2" s="1"/>
  <c r="BV88" i="2" s="1"/>
  <c r="BW88" i="2" s="1"/>
  <c r="BX88" i="2" s="1"/>
  <c r="BY88" i="2" s="1"/>
  <c r="BZ88" i="2" s="1"/>
  <c r="CA88" i="2" s="1"/>
  <c r="CB88" i="2" s="1"/>
  <c r="CC88" i="2" s="1"/>
  <c r="CD88" i="2" s="1"/>
  <c r="CE88" i="2" s="1"/>
  <c r="CF88" i="2" s="1"/>
  <c r="CG88" i="2" s="1"/>
  <c r="CH88" i="2" s="1"/>
  <c r="CI88" i="2" s="1"/>
  <c r="CJ88" i="2" s="1"/>
  <c r="CK88" i="2" s="1"/>
  <c r="CL88" i="2" s="1"/>
  <c r="E12" i="4"/>
  <c r="D13" i="4"/>
  <c r="F13" i="4" s="1"/>
  <c r="O16" i="8" l="1"/>
  <c r="O26" i="8"/>
  <c r="O27" i="8" s="1"/>
  <c r="N47" i="8"/>
  <c r="C17" i="4"/>
  <c r="P44" i="8"/>
  <c r="P24" i="8"/>
  <c r="O18" i="8"/>
  <c r="O37" i="8"/>
  <c r="O36" i="8"/>
  <c r="O38" i="8"/>
  <c r="U99" i="2"/>
  <c r="V99" i="2" s="1"/>
  <c r="W99" i="2" s="1"/>
  <c r="X99" i="2" s="1"/>
  <c r="Y99" i="2" s="1"/>
  <c r="Z99" i="2" s="1"/>
  <c r="AA99" i="2" s="1"/>
  <c r="AB99" i="2" s="1"/>
  <c r="AC99" i="2" s="1"/>
  <c r="AD99" i="2" s="1"/>
  <c r="AE99" i="2" s="1"/>
  <c r="AF99" i="2" s="1"/>
  <c r="AG99" i="2" s="1"/>
  <c r="AH99" i="2" s="1"/>
  <c r="AI99" i="2" s="1"/>
  <c r="AJ99" i="2" s="1"/>
  <c r="AK99" i="2" s="1"/>
  <c r="AL99" i="2" s="1"/>
  <c r="AM99" i="2" s="1"/>
  <c r="AN99" i="2" s="1"/>
  <c r="AO99" i="2" s="1"/>
  <c r="AP99" i="2" s="1"/>
  <c r="AQ99" i="2" s="1"/>
  <c r="AR99" i="2" s="1"/>
  <c r="AS99" i="2" s="1"/>
  <c r="AT99" i="2" s="1"/>
  <c r="AU99" i="2" s="1"/>
  <c r="AV99" i="2" s="1"/>
  <c r="AW99" i="2" s="1"/>
  <c r="AX99" i="2" s="1"/>
  <c r="AY99" i="2" s="1"/>
  <c r="AZ99" i="2" s="1"/>
  <c r="BA99" i="2" s="1"/>
  <c r="BB99" i="2" s="1"/>
  <c r="BC99" i="2" s="1"/>
  <c r="BD99" i="2" s="1"/>
  <c r="BE99" i="2" s="1"/>
  <c r="BF99" i="2" s="1"/>
  <c r="BG99" i="2" s="1"/>
  <c r="BH99" i="2" s="1"/>
  <c r="BI99" i="2" s="1"/>
  <c r="BJ99" i="2" s="1"/>
  <c r="BK99" i="2" s="1"/>
  <c r="BL99" i="2" s="1"/>
  <c r="BM99" i="2" s="1"/>
  <c r="BN99" i="2" s="1"/>
  <c r="BO99" i="2" s="1"/>
  <c r="BP99" i="2" s="1"/>
  <c r="BQ99" i="2" s="1"/>
  <c r="BR99" i="2" s="1"/>
  <c r="BS99" i="2" s="1"/>
  <c r="BT99" i="2" s="1"/>
  <c r="BU99" i="2" s="1"/>
  <c r="BV99" i="2" s="1"/>
  <c r="BW99" i="2" s="1"/>
  <c r="BX99" i="2" s="1"/>
  <c r="BY99" i="2" s="1"/>
  <c r="BZ99" i="2" s="1"/>
  <c r="CA99" i="2" s="1"/>
  <c r="CB99" i="2" s="1"/>
  <c r="CC99" i="2" s="1"/>
  <c r="CD99" i="2" s="1"/>
  <c r="CE99" i="2" s="1"/>
  <c r="CF99" i="2" s="1"/>
  <c r="CG99" i="2" s="1"/>
  <c r="CH99" i="2" s="1"/>
  <c r="CI99" i="2" s="1"/>
  <c r="CJ99" i="2" s="1"/>
  <c r="CK99" i="2" s="1"/>
  <c r="CL99" i="2" s="1"/>
  <c r="U103" i="2"/>
  <c r="V103" i="2" s="1"/>
  <c r="W103" i="2" s="1"/>
  <c r="X103" i="2" s="1"/>
  <c r="Y103" i="2" s="1"/>
  <c r="Z103" i="2" s="1"/>
  <c r="AA103" i="2" s="1"/>
  <c r="AB103" i="2" s="1"/>
  <c r="AC103" i="2" s="1"/>
  <c r="AD103" i="2" s="1"/>
  <c r="AE103" i="2" s="1"/>
  <c r="AF103" i="2" s="1"/>
  <c r="AG103" i="2" s="1"/>
  <c r="AH103" i="2" s="1"/>
  <c r="AI103" i="2" s="1"/>
  <c r="AJ103" i="2" s="1"/>
  <c r="AK103" i="2" s="1"/>
  <c r="AL103" i="2" s="1"/>
  <c r="AM103" i="2" s="1"/>
  <c r="AN103" i="2" s="1"/>
  <c r="AO103" i="2" s="1"/>
  <c r="AP103" i="2" s="1"/>
  <c r="AQ103" i="2" s="1"/>
  <c r="AR103" i="2" s="1"/>
  <c r="AS103" i="2" s="1"/>
  <c r="AT103" i="2" s="1"/>
  <c r="AU103" i="2" s="1"/>
  <c r="AV103" i="2" s="1"/>
  <c r="AW103" i="2" s="1"/>
  <c r="AX103" i="2" s="1"/>
  <c r="AY103" i="2" s="1"/>
  <c r="AZ103" i="2" s="1"/>
  <c r="BA103" i="2" s="1"/>
  <c r="BB103" i="2" s="1"/>
  <c r="BC103" i="2" s="1"/>
  <c r="BD103" i="2" s="1"/>
  <c r="BE103" i="2" s="1"/>
  <c r="BF103" i="2" s="1"/>
  <c r="BG103" i="2" s="1"/>
  <c r="BH103" i="2" s="1"/>
  <c r="BI103" i="2" s="1"/>
  <c r="BJ103" i="2" s="1"/>
  <c r="BK103" i="2" s="1"/>
  <c r="BL103" i="2" s="1"/>
  <c r="BM103" i="2" s="1"/>
  <c r="BN103" i="2" s="1"/>
  <c r="BO103" i="2" s="1"/>
  <c r="BP103" i="2" s="1"/>
  <c r="BQ103" i="2" s="1"/>
  <c r="BR103" i="2" s="1"/>
  <c r="BS103" i="2" s="1"/>
  <c r="BT103" i="2" s="1"/>
  <c r="BU103" i="2" s="1"/>
  <c r="BV103" i="2" s="1"/>
  <c r="BW103" i="2" s="1"/>
  <c r="BX103" i="2" s="1"/>
  <c r="BY103" i="2" s="1"/>
  <c r="BZ103" i="2" s="1"/>
  <c r="CA103" i="2" s="1"/>
  <c r="CB103" i="2" s="1"/>
  <c r="CC103" i="2" s="1"/>
  <c r="CD103" i="2" s="1"/>
  <c r="CE103" i="2" s="1"/>
  <c r="CF103" i="2" s="1"/>
  <c r="CG103" i="2" s="1"/>
  <c r="CH103" i="2" s="1"/>
  <c r="CI103" i="2" s="1"/>
  <c r="CJ103" i="2" s="1"/>
  <c r="CK103" i="2" s="1"/>
  <c r="CL103" i="2" s="1"/>
  <c r="U110" i="2"/>
  <c r="V110" i="2" s="1"/>
  <c r="W110" i="2" s="1"/>
  <c r="X110" i="2" s="1"/>
  <c r="Y110" i="2" s="1"/>
  <c r="Z110" i="2" s="1"/>
  <c r="AA110" i="2" s="1"/>
  <c r="AB110" i="2" s="1"/>
  <c r="AC110" i="2" s="1"/>
  <c r="AD110" i="2" s="1"/>
  <c r="AE110" i="2" s="1"/>
  <c r="AF110" i="2" s="1"/>
  <c r="AG110" i="2" s="1"/>
  <c r="AH110" i="2" s="1"/>
  <c r="AI110" i="2" s="1"/>
  <c r="AJ110" i="2" s="1"/>
  <c r="AK110" i="2" s="1"/>
  <c r="AL110" i="2" s="1"/>
  <c r="AM110" i="2" s="1"/>
  <c r="AN110" i="2" s="1"/>
  <c r="AO110" i="2" s="1"/>
  <c r="AP110" i="2" s="1"/>
  <c r="AQ110" i="2" s="1"/>
  <c r="AR110" i="2" s="1"/>
  <c r="AS110" i="2" s="1"/>
  <c r="AT110" i="2" s="1"/>
  <c r="AU110" i="2" s="1"/>
  <c r="AV110" i="2" s="1"/>
  <c r="AW110" i="2" s="1"/>
  <c r="AX110" i="2" s="1"/>
  <c r="AY110" i="2" s="1"/>
  <c r="AZ110" i="2" s="1"/>
  <c r="BA110" i="2" s="1"/>
  <c r="BB110" i="2" s="1"/>
  <c r="BC110" i="2" s="1"/>
  <c r="BD110" i="2" s="1"/>
  <c r="BE110" i="2" s="1"/>
  <c r="BF110" i="2" s="1"/>
  <c r="BG110" i="2" s="1"/>
  <c r="BH110" i="2" s="1"/>
  <c r="BI110" i="2" s="1"/>
  <c r="BJ110" i="2" s="1"/>
  <c r="BK110" i="2" s="1"/>
  <c r="BL110" i="2" s="1"/>
  <c r="BM110" i="2" s="1"/>
  <c r="BN110" i="2" s="1"/>
  <c r="BO110" i="2" s="1"/>
  <c r="BP110" i="2" s="1"/>
  <c r="BQ110" i="2" s="1"/>
  <c r="BR110" i="2" s="1"/>
  <c r="BS110" i="2" s="1"/>
  <c r="BT110" i="2" s="1"/>
  <c r="BU110" i="2" s="1"/>
  <c r="BV110" i="2" s="1"/>
  <c r="BW110" i="2" s="1"/>
  <c r="BX110" i="2" s="1"/>
  <c r="BY110" i="2" s="1"/>
  <c r="BZ110" i="2" s="1"/>
  <c r="CA110" i="2" s="1"/>
  <c r="CB110" i="2" s="1"/>
  <c r="CC110" i="2" s="1"/>
  <c r="CD110" i="2" s="1"/>
  <c r="CE110" i="2" s="1"/>
  <c r="CF110" i="2" s="1"/>
  <c r="CG110" i="2" s="1"/>
  <c r="CH110" i="2" s="1"/>
  <c r="CI110" i="2" s="1"/>
  <c r="CJ110" i="2" s="1"/>
  <c r="CK110" i="2" s="1"/>
  <c r="CL110" i="2" s="1"/>
  <c r="U95" i="2"/>
  <c r="V95" i="2" s="1"/>
  <c r="W95" i="2" s="1"/>
  <c r="X95" i="2" s="1"/>
  <c r="Y95" i="2" s="1"/>
  <c r="Z95" i="2" s="1"/>
  <c r="AA95" i="2" s="1"/>
  <c r="AB95" i="2" s="1"/>
  <c r="AC95" i="2" s="1"/>
  <c r="AD95" i="2" s="1"/>
  <c r="AE95" i="2" s="1"/>
  <c r="AF95" i="2" s="1"/>
  <c r="AG95" i="2" s="1"/>
  <c r="AH95" i="2" s="1"/>
  <c r="AI95" i="2" s="1"/>
  <c r="AJ95" i="2" s="1"/>
  <c r="AK95" i="2" s="1"/>
  <c r="AL95" i="2" s="1"/>
  <c r="AM95" i="2" s="1"/>
  <c r="AN95" i="2" s="1"/>
  <c r="AO95" i="2" s="1"/>
  <c r="AP95" i="2" s="1"/>
  <c r="AQ95" i="2" s="1"/>
  <c r="AR95" i="2" s="1"/>
  <c r="AS95" i="2" s="1"/>
  <c r="AT95" i="2" s="1"/>
  <c r="AU95" i="2" s="1"/>
  <c r="AV95" i="2" s="1"/>
  <c r="AW95" i="2" s="1"/>
  <c r="AX95" i="2" s="1"/>
  <c r="AY95" i="2" s="1"/>
  <c r="AZ95" i="2" s="1"/>
  <c r="BA95" i="2" s="1"/>
  <c r="BB95" i="2" s="1"/>
  <c r="BC95" i="2" s="1"/>
  <c r="BD95" i="2" s="1"/>
  <c r="BE95" i="2" s="1"/>
  <c r="BF95" i="2" s="1"/>
  <c r="BG95" i="2" s="1"/>
  <c r="BH95" i="2" s="1"/>
  <c r="BI95" i="2" s="1"/>
  <c r="BJ95" i="2" s="1"/>
  <c r="BK95" i="2" s="1"/>
  <c r="BL95" i="2" s="1"/>
  <c r="BM95" i="2" s="1"/>
  <c r="BN95" i="2" s="1"/>
  <c r="BO95" i="2" s="1"/>
  <c r="BP95" i="2" s="1"/>
  <c r="BQ95" i="2" s="1"/>
  <c r="BR95" i="2" s="1"/>
  <c r="BS95" i="2" s="1"/>
  <c r="BT95" i="2" s="1"/>
  <c r="BU95" i="2" s="1"/>
  <c r="BV95" i="2" s="1"/>
  <c r="BW95" i="2" s="1"/>
  <c r="BX95" i="2" s="1"/>
  <c r="BY95" i="2" s="1"/>
  <c r="BZ95" i="2" s="1"/>
  <c r="CA95" i="2" s="1"/>
  <c r="CB95" i="2" s="1"/>
  <c r="CC95" i="2" s="1"/>
  <c r="CD95" i="2" s="1"/>
  <c r="CE95" i="2" s="1"/>
  <c r="CF95" i="2" s="1"/>
  <c r="CG95" i="2" s="1"/>
  <c r="CH95" i="2" s="1"/>
  <c r="CI95" i="2" s="1"/>
  <c r="CJ95" i="2" s="1"/>
  <c r="CK95" i="2" s="1"/>
  <c r="CL95" i="2" s="1"/>
  <c r="U94" i="2"/>
  <c r="V94" i="2" s="1"/>
  <c r="W94" i="2" s="1"/>
  <c r="X94" i="2" s="1"/>
  <c r="Y94" i="2" s="1"/>
  <c r="Z94" i="2" s="1"/>
  <c r="AA94" i="2" s="1"/>
  <c r="AB94" i="2" s="1"/>
  <c r="AC94" i="2" s="1"/>
  <c r="AD94" i="2" s="1"/>
  <c r="AE94" i="2" s="1"/>
  <c r="AF94" i="2" s="1"/>
  <c r="AG94" i="2" s="1"/>
  <c r="AH94" i="2" s="1"/>
  <c r="AI94" i="2" s="1"/>
  <c r="AJ94" i="2" s="1"/>
  <c r="AK94" i="2" s="1"/>
  <c r="AL94" i="2" s="1"/>
  <c r="AM94" i="2" s="1"/>
  <c r="AN94" i="2" s="1"/>
  <c r="AO94" i="2" s="1"/>
  <c r="AP94" i="2" s="1"/>
  <c r="AQ94" i="2" s="1"/>
  <c r="AR94" i="2" s="1"/>
  <c r="AS94" i="2" s="1"/>
  <c r="AT94" i="2" s="1"/>
  <c r="AU94" i="2" s="1"/>
  <c r="AV94" i="2" s="1"/>
  <c r="AW94" i="2" s="1"/>
  <c r="AX94" i="2" s="1"/>
  <c r="AY94" i="2" s="1"/>
  <c r="AZ94" i="2" s="1"/>
  <c r="BA94" i="2" s="1"/>
  <c r="BB94" i="2" s="1"/>
  <c r="BC94" i="2" s="1"/>
  <c r="BD94" i="2" s="1"/>
  <c r="BE94" i="2" s="1"/>
  <c r="BF94" i="2" s="1"/>
  <c r="BG94" i="2" s="1"/>
  <c r="BH94" i="2" s="1"/>
  <c r="BI94" i="2" s="1"/>
  <c r="BJ94" i="2" s="1"/>
  <c r="BK94" i="2" s="1"/>
  <c r="BL94" i="2" s="1"/>
  <c r="BM94" i="2" s="1"/>
  <c r="BN94" i="2" s="1"/>
  <c r="BO94" i="2" s="1"/>
  <c r="BP94" i="2" s="1"/>
  <c r="BQ94" i="2" s="1"/>
  <c r="BR94" i="2" s="1"/>
  <c r="BS94" i="2" s="1"/>
  <c r="BT94" i="2" s="1"/>
  <c r="BU94" i="2" s="1"/>
  <c r="BV94" i="2" s="1"/>
  <c r="BW94" i="2" s="1"/>
  <c r="BX94" i="2" s="1"/>
  <c r="BY94" i="2" s="1"/>
  <c r="BZ94" i="2" s="1"/>
  <c r="CA94" i="2" s="1"/>
  <c r="CB94" i="2" s="1"/>
  <c r="CC94" i="2" s="1"/>
  <c r="CD94" i="2" s="1"/>
  <c r="CE94" i="2" s="1"/>
  <c r="CF94" i="2" s="1"/>
  <c r="CG94" i="2" s="1"/>
  <c r="CH94" i="2" s="1"/>
  <c r="CI94" i="2" s="1"/>
  <c r="CJ94" i="2" s="1"/>
  <c r="CK94" i="2" s="1"/>
  <c r="CL94" i="2" s="1"/>
  <c r="U93" i="2"/>
  <c r="V93" i="2" s="1"/>
  <c r="W93" i="2" s="1"/>
  <c r="X93" i="2" s="1"/>
  <c r="Y93" i="2" s="1"/>
  <c r="Z93" i="2" s="1"/>
  <c r="AA93" i="2" s="1"/>
  <c r="AB93" i="2" s="1"/>
  <c r="AC93" i="2" s="1"/>
  <c r="AD93" i="2" s="1"/>
  <c r="AE93" i="2" s="1"/>
  <c r="AF93" i="2" s="1"/>
  <c r="AG93" i="2" s="1"/>
  <c r="AH93" i="2" s="1"/>
  <c r="AI93" i="2" s="1"/>
  <c r="AJ93" i="2" s="1"/>
  <c r="AK93" i="2" s="1"/>
  <c r="AL93" i="2" s="1"/>
  <c r="AM93" i="2" s="1"/>
  <c r="AN93" i="2" s="1"/>
  <c r="AO93" i="2" s="1"/>
  <c r="AP93" i="2" s="1"/>
  <c r="AQ93" i="2" s="1"/>
  <c r="AR93" i="2" s="1"/>
  <c r="AS93" i="2" s="1"/>
  <c r="AT93" i="2" s="1"/>
  <c r="AU93" i="2" s="1"/>
  <c r="AV93" i="2" s="1"/>
  <c r="AW93" i="2" s="1"/>
  <c r="AX93" i="2" s="1"/>
  <c r="AY93" i="2" s="1"/>
  <c r="AZ93" i="2" s="1"/>
  <c r="BA93" i="2" s="1"/>
  <c r="BB93" i="2" s="1"/>
  <c r="BC93" i="2" s="1"/>
  <c r="BD93" i="2" s="1"/>
  <c r="BE93" i="2" s="1"/>
  <c r="BF93" i="2" s="1"/>
  <c r="BG93" i="2" s="1"/>
  <c r="BH93" i="2" s="1"/>
  <c r="BI93" i="2" s="1"/>
  <c r="BJ93" i="2" s="1"/>
  <c r="BK93" i="2" s="1"/>
  <c r="BL93" i="2" s="1"/>
  <c r="BM93" i="2" s="1"/>
  <c r="BN93" i="2" s="1"/>
  <c r="BO93" i="2" s="1"/>
  <c r="BP93" i="2" s="1"/>
  <c r="BQ93" i="2" s="1"/>
  <c r="BR93" i="2" s="1"/>
  <c r="BS93" i="2" s="1"/>
  <c r="BT93" i="2" s="1"/>
  <c r="BU93" i="2" s="1"/>
  <c r="BV93" i="2" s="1"/>
  <c r="BW93" i="2" s="1"/>
  <c r="BX93" i="2" s="1"/>
  <c r="BY93" i="2" s="1"/>
  <c r="BZ93" i="2" s="1"/>
  <c r="CA93" i="2" s="1"/>
  <c r="CB93" i="2" s="1"/>
  <c r="CC93" i="2" s="1"/>
  <c r="CD93" i="2" s="1"/>
  <c r="CE93" i="2" s="1"/>
  <c r="CF93" i="2" s="1"/>
  <c r="CG93" i="2" s="1"/>
  <c r="CH93" i="2" s="1"/>
  <c r="CI93" i="2" s="1"/>
  <c r="CJ93" i="2" s="1"/>
  <c r="CK93" i="2" s="1"/>
  <c r="CL93" i="2" s="1"/>
  <c r="U91" i="2"/>
  <c r="V91" i="2" s="1"/>
  <c r="W91" i="2" s="1"/>
  <c r="X91" i="2" s="1"/>
  <c r="Y91" i="2" s="1"/>
  <c r="Z91" i="2" s="1"/>
  <c r="AA91" i="2" s="1"/>
  <c r="AB91" i="2" s="1"/>
  <c r="AC91" i="2" s="1"/>
  <c r="AD91" i="2" s="1"/>
  <c r="AE91" i="2" s="1"/>
  <c r="AF91" i="2" s="1"/>
  <c r="AG91" i="2" s="1"/>
  <c r="AH91" i="2" s="1"/>
  <c r="AI91" i="2" s="1"/>
  <c r="AJ91" i="2" s="1"/>
  <c r="AK91" i="2" s="1"/>
  <c r="AL91" i="2" s="1"/>
  <c r="AM91" i="2" s="1"/>
  <c r="AN91" i="2" s="1"/>
  <c r="AO91" i="2" s="1"/>
  <c r="AP91" i="2" s="1"/>
  <c r="AQ91" i="2" s="1"/>
  <c r="AR91" i="2" s="1"/>
  <c r="AS91" i="2" s="1"/>
  <c r="AT91" i="2" s="1"/>
  <c r="AU91" i="2" s="1"/>
  <c r="AV91" i="2" s="1"/>
  <c r="AW91" i="2" s="1"/>
  <c r="AX91" i="2" s="1"/>
  <c r="AY91" i="2" s="1"/>
  <c r="AZ91" i="2" s="1"/>
  <c r="BA91" i="2" s="1"/>
  <c r="BB91" i="2" s="1"/>
  <c r="BC91" i="2" s="1"/>
  <c r="BD91" i="2" s="1"/>
  <c r="BE91" i="2" s="1"/>
  <c r="BF91" i="2" s="1"/>
  <c r="BG91" i="2" s="1"/>
  <c r="BH91" i="2" s="1"/>
  <c r="BI91" i="2" s="1"/>
  <c r="BJ91" i="2" s="1"/>
  <c r="BK91" i="2" s="1"/>
  <c r="BL91" i="2" s="1"/>
  <c r="BM91" i="2" s="1"/>
  <c r="BN91" i="2" s="1"/>
  <c r="BO91" i="2" s="1"/>
  <c r="BP91" i="2" s="1"/>
  <c r="BQ91" i="2" s="1"/>
  <c r="BR91" i="2" s="1"/>
  <c r="BS91" i="2" s="1"/>
  <c r="BT91" i="2" s="1"/>
  <c r="BU91" i="2" s="1"/>
  <c r="BV91" i="2" s="1"/>
  <c r="BW91" i="2" s="1"/>
  <c r="BX91" i="2" s="1"/>
  <c r="BY91" i="2" s="1"/>
  <c r="BZ91" i="2" s="1"/>
  <c r="CA91" i="2" s="1"/>
  <c r="CB91" i="2" s="1"/>
  <c r="CC91" i="2" s="1"/>
  <c r="CD91" i="2" s="1"/>
  <c r="CE91" i="2" s="1"/>
  <c r="CF91" i="2" s="1"/>
  <c r="CG91" i="2" s="1"/>
  <c r="CH91" i="2" s="1"/>
  <c r="CI91" i="2" s="1"/>
  <c r="CJ91" i="2" s="1"/>
  <c r="CK91" i="2" s="1"/>
  <c r="CL91" i="2" s="1"/>
  <c r="U97" i="2"/>
  <c r="V97" i="2" s="1"/>
  <c r="W97" i="2" s="1"/>
  <c r="X97" i="2" s="1"/>
  <c r="Y97" i="2" s="1"/>
  <c r="Z97" i="2" s="1"/>
  <c r="AA97" i="2" s="1"/>
  <c r="AB97" i="2" s="1"/>
  <c r="AC97" i="2" s="1"/>
  <c r="AD97" i="2" s="1"/>
  <c r="AE97" i="2" s="1"/>
  <c r="AF97" i="2" s="1"/>
  <c r="AG97" i="2" s="1"/>
  <c r="AH97" i="2" s="1"/>
  <c r="AI97" i="2" s="1"/>
  <c r="AJ97" i="2" s="1"/>
  <c r="AK97" i="2" s="1"/>
  <c r="AL97" i="2" s="1"/>
  <c r="AM97" i="2" s="1"/>
  <c r="AN97" i="2" s="1"/>
  <c r="AO97" i="2" s="1"/>
  <c r="AP97" i="2" s="1"/>
  <c r="AQ97" i="2" s="1"/>
  <c r="AR97" i="2" s="1"/>
  <c r="AS97" i="2" s="1"/>
  <c r="AT97" i="2" s="1"/>
  <c r="AU97" i="2" s="1"/>
  <c r="AV97" i="2" s="1"/>
  <c r="AW97" i="2" s="1"/>
  <c r="AX97" i="2" s="1"/>
  <c r="AY97" i="2" s="1"/>
  <c r="AZ97" i="2" s="1"/>
  <c r="BA97" i="2" s="1"/>
  <c r="BB97" i="2" s="1"/>
  <c r="BC97" i="2" s="1"/>
  <c r="BD97" i="2" s="1"/>
  <c r="BE97" i="2" s="1"/>
  <c r="BF97" i="2" s="1"/>
  <c r="BG97" i="2" s="1"/>
  <c r="BH97" i="2" s="1"/>
  <c r="BI97" i="2" s="1"/>
  <c r="BJ97" i="2" s="1"/>
  <c r="BK97" i="2" s="1"/>
  <c r="BL97" i="2" s="1"/>
  <c r="BM97" i="2" s="1"/>
  <c r="BN97" i="2" s="1"/>
  <c r="BO97" i="2" s="1"/>
  <c r="BP97" i="2" s="1"/>
  <c r="BQ97" i="2" s="1"/>
  <c r="BR97" i="2" s="1"/>
  <c r="BS97" i="2" s="1"/>
  <c r="BT97" i="2" s="1"/>
  <c r="BU97" i="2" s="1"/>
  <c r="BV97" i="2" s="1"/>
  <c r="BW97" i="2" s="1"/>
  <c r="BX97" i="2" s="1"/>
  <c r="BY97" i="2" s="1"/>
  <c r="BZ97" i="2" s="1"/>
  <c r="CA97" i="2" s="1"/>
  <c r="CB97" i="2" s="1"/>
  <c r="CC97" i="2" s="1"/>
  <c r="CD97" i="2" s="1"/>
  <c r="CE97" i="2" s="1"/>
  <c r="CF97" i="2" s="1"/>
  <c r="CG97" i="2" s="1"/>
  <c r="CH97" i="2" s="1"/>
  <c r="CI97" i="2" s="1"/>
  <c r="CJ97" i="2" s="1"/>
  <c r="CK97" i="2" s="1"/>
  <c r="CL97" i="2" s="1"/>
  <c r="E13" i="4"/>
  <c r="D14" i="4"/>
  <c r="F14" i="4" s="1"/>
  <c r="P26" i="8" l="1"/>
  <c r="P27" i="8" s="1"/>
  <c r="P16" i="8"/>
  <c r="C18" i="4"/>
  <c r="P18" i="8"/>
  <c r="Q24" i="8"/>
  <c r="Q44" i="8"/>
  <c r="P37" i="8"/>
  <c r="P36" i="8"/>
  <c r="P38" i="8"/>
  <c r="U98" i="2"/>
  <c r="V98" i="2" s="1"/>
  <c r="W98" i="2" s="1"/>
  <c r="X98" i="2" s="1"/>
  <c r="Y98" i="2" s="1"/>
  <c r="Z98" i="2" s="1"/>
  <c r="AA98" i="2" s="1"/>
  <c r="AB98" i="2" s="1"/>
  <c r="AC98" i="2" s="1"/>
  <c r="AD98" i="2" s="1"/>
  <c r="AE98" i="2" s="1"/>
  <c r="AF98" i="2" s="1"/>
  <c r="AG98" i="2" s="1"/>
  <c r="AH98" i="2" s="1"/>
  <c r="AI98" i="2" s="1"/>
  <c r="AJ98" i="2" s="1"/>
  <c r="AK98" i="2" s="1"/>
  <c r="AL98" i="2" s="1"/>
  <c r="AM98" i="2" s="1"/>
  <c r="AN98" i="2" s="1"/>
  <c r="AO98" i="2" s="1"/>
  <c r="AP98" i="2" s="1"/>
  <c r="AQ98" i="2" s="1"/>
  <c r="AR98" i="2" s="1"/>
  <c r="AS98" i="2" s="1"/>
  <c r="AT98" i="2" s="1"/>
  <c r="AU98" i="2" s="1"/>
  <c r="AV98" i="2" s="1"/>
  <c r="AW98" i="2" s="1"/>
  <c r="AX98" i="2" s="1"/>
  <c r="AY98" i="2" s="1"/>
  <c r="AZ98" i="2" s="1"/>
  <c r="BA98" i="2" s="1"/>
  <c r="BB98" i="2" s="1"/>
  <c r="BC98" i="2" s="1"/>
  <c r="BD98" i="2" s="1"/>
  <c r="BE98" i="2" s="1"/>
  <c r="BF98" i="2" s="1"/>
  <c r="BG98" i="2" s="1"/>
  <c r="BH98" i="2" s="1"/>
  <c r="BI98" i="2" s="1"/>
  <c r="BJ98" i="2" s="1"/>
  <c r="BK98" i="2" s="1"/>
  <c r="BL98" i="2" s="1"/>
  <c r="BM98" i="2" s="1"/>
  <c r="BN98" i="2" s="1"/>
  <c r="BO98" i="2" s="1"/>
  <c r="BP98" i="2" s="1"/>
  <c r="BQ98" i="2" s="1"/>
  <c r="BR98" i="2" s="1"/>
  <c r="BS98" i="2" s="1"/>
  <c r="BT98" i="2" s="1"/>
  <c r="BU98" i="2" s="1"/>
  <c r="BV98" i="2" s="1"/>
  <c r="BW98" i="2" s="1"/>
  <c r="BX98" i="2" s="1"/>
  <c r="BY98" i="2" s="1"/>
  <c r="BZ98" i="2" s="1"/>
  <c r="CA98" i="2" s="1"/>
  <c r="CB98" i="2" s="1"/>
  <c r="CC98" i="2" s="1"/>
  <c r="CD98" i="2" s="1"/>
  <c r="CE98" i="2" s="1"/>
  <c r="CF98" i="2" s="1"/>
  <c r="CG98" i="2" s="1"/>
  <c r="CH98" i="2" s="1"/>
  <c r="CI98" i="2" s="1"/>
  <c r="CJ98" i="2" s="1"/>
  <c r="CK98" i="2" s="1"/>
  <c r="CL98" i="2" s="1"/>
  <c r="U108" i="2"/>
  <c r="V108" i="2" s="1"/>
  <c r="W108" i="2" s="1"/>
  <c r="X108" i="2" s="1"/>
  <c r="Y108" i="2" s="1"/>
  <c r="Z108" i="2" s="1"/>
  <c r="AA108" i="2" s="1"/>
  <c r="AB108" i="2" s="1"/>
  <c r="AC108" i="2" s="1"/>
  <c r="AD108" i="2" s="1"/>
  <c r="AE108" i="2" s="1"/>
  <c r="AF108" i="2" s="1"/>
  <c r="AG108" i="2" s="1"/>
  <c r="AH108" i="2" s="1"/>
  <c r="AI108" i="2" s="1"/>
  <c r="AJ108" i="2" s="1"/>
  <c r="AK108" i="2" s="1"/>
  <c r="AL108" i="2" s="1"/>
  <c r="AM108" i="2" s="1"/>
  <c r="AN108" i="2" s="1"/>
  <c r="AO108" i="2" s="1"/>
  <c r="AP108" i="2" s="1"/>
  <c r="AQ108" i="2" s="1"/>
  <c r="AR108" i="2" s="1"/>
  <c r="AS108" i="2" s="1"/>
  <c r="AT108" i="2" s="1"/>
  <c r="AU108" i="2" s="1"/>
  <c r="AV108" i="2" s="1"/>
  <c r="AW108" i="2" s="1"/>
  <c r="AX108" i="2" s="1"/>
  <c r="AY108" i="2" s="1"/>
  <c r="AZ108" i="2" s="1"/>
  <c r="BA108" i="2" s="1"/>
  <c r="BB108" i="2" s="1"/>
  <c r="BC108" i="2" s="1"/>
  <c r="BD108" i="2" s="1"/>
  <c r="BE108" i="2" s="1"/>
  <c r="BF108" i="2" s="1"/>
  <c r="BG108" i="2" s="1"/>
  <c r="BH108" i="2" s="1"/>
  <c r="BI108" i="2" s="1"/>
  <c r="BJ108" i="2" s="1"/>
  <c r="BK108" i="2" s="1"/>
  <c r="BL108" i="2" s="1"/>
  <c r="BM108" i="2" s="1"/>
  <c r="BN108" i="2" s="1"/>
  <c r="BO108" i="2" s="1"/>
  <c r="BP108" i="2" s="1"/>
  <c r="BQ108" i="2" s="1"/>
  <c r="BR108" i="2" s="1"/>
  <c r="BS108" i="2" s="1"/>
  <c r="BT108" i="2" s="1"/>
  <c r="BU108" i="2" s="1"/>
  <c r="BV108" i="2" s="1"/>
  <c r="BW108" i="2" s="1"/>
  <c r="BX108" i="2" s="1"/>
  <c r="BY108" i="2" s="1"/>
  <c r="BZ108" i="2" s="1"/>
  <c r="CA108" i="2" s="1"/>
  <c r="CB108" i="2" s="1"/>
  <c r="CC108" i="2" s="1"/>
  <c r="CD108" i="2" s="1"/>
  <c r="CE108" i="2" s="1"/>
  <c r="CF108" i="2" s="1"/>
  <c r="CG108" i="2" s="1"/>
  <c r="CH108" i="2" s="1"/>
  <c r="CI108" i="2" s="1"/>
  <c r="CJ108" i="2" s="1"/>
  <c r="CK108" i="2" s="1"/>
  <c r="CL108" i="2" s="1"/>
  <c r="U101" i="2"/>
  <c r="V101" i="2" s="1"/>
  <c r="W101" i="2" s="1"/>
  <c r="X101" i="2" s="1"/>
  <c r="Y101" i="2" s="1"/>
  <c r="Z101" i="2" s="1"/>
  <c r="AA101" i="2" s="1"/>
  <c r="AB101" i="2" s="1"/>
  <c r="AC101" i="2" s="1"/>
  <c r="AD101" i="2" s="1"/>
  <c r="AE101" i="2" s="1"/>
  <c r="AF101" i="2" s="1"/>
  <c r="AG101" i="2" s="1"/>
  <c r="AH101" i="2" s="1"/>
  <c r="AI101" i="2" s="1"/>
  <c r="AJ101" i="2" s="1"/>
  <c r="AK101" i="2" s="1"/>
  <c r="AL101" i="2" s="1"/>
  <c r="AM101" i="2" s="1"/>
  <c r="AN101" i="2" s="1"/>
  <c r="AO101" i="2" s="1"/>
  <c r="AP101" i="2" s="1"/>
  <c r="AQ101" i="2" s="1"/>
  <c r="AR101" i="2" s="1"/>
  <c r="AS101" i="2" s="1"/>
  <c r="AT101" i="2" s="1"/>
  <c r="AU101" i="2" s="1"/>
  <c r="AV101" i="2" s="1"/>
  <c r="AW101" i="2" s="1"/>
  <c r="AX101" i="2" s="1"/>
  <c r="AY101" i="2" s="1"/>
  <c r="AZ101" i="2" s="1"/>
  <c r="BA101" i="2" s="1"/>
  <c r="BB101" i="2" s="1"/>
  <c r="BC101" i="2" s="1"/>
  <c r="BD101" i="2" s="1"/>
  <c r="BE101" i="2" s="1"/>
  <c r="BF101" i="2" s="1"/>
  <c r="BG101" i="2" s="1"/>
  <c r="BH101" i="2" s="1"/>
  <c r="BI101" i="2" s="1"/>
  <c r="BJ101" i="2" s="1"/>
  <c r="BK101" i="2" s="1"/>
  <c r="BL101" i="2" s="1"/>
  <c r="BM101" i="2" s="1"/>
  <c r="BN101" i="2" s="1"/>
  <c r="BO101" i="2" s="1"/>
  <c r="BP101" i="2" s="1"/>
  <c r="BQ101" i="2" s="1"/>
  <c r="BR101" i="2" s="1"/>
  <c r="BS101" i="2" s="1"/>
  <c r="BT101" i="2" s="1"/>
  <c r="BU101" i="2" s="1"/>
  <c r="BV101" i="2" s="1"/>
  <c r="BW101" i="2" s="1"/>
  <c r="BX101" i="2" s="1"/>
  <c r="BY101" i="2" s="1"/>
  <c r="BZ101" i="2" s="1"/>
  <c r="CA101" i="2" s="1"/>
  <c r="CB101" i="2" s="1"/>
  <c r="CC101" i="2" s="1"/>
  <c r="CD101" i="2" s="1"/>
  <c r="CE101" i="2" s="1"/>
  <c r="CF101" i="2" s="1"/>
  <c r="CG101" i="2" s="1"/>
  <c r="CH101" i="2" s="1"/>
  <c r="CI101" i="2" s="1"/>
  <c r="CJ101" i="2" s="1"/>
  <c r="CK101" i="2" s="1"/>
  <c r="CL101" i="2" s="1"/>
  <c r="U109" i="2"/>
  <c r="V109" i="2" s="1"/>
  <c r="W109" i="2" s="1"/>
  <c r="X109" i="2" s="1"/>
  <c r="Y109" i="2" s="1"/>
  <c r="Z109" i="2" s="1"/>
  <c r="AA109" i="2" s="1"/>
  <c r="AB109" i="2" s="1"/>
  <c r="AC109" i="2" s="1"/>
  <c r="AD109" i="2" s="1"/>
  <c r="AE109" i="2" s="1"/>
  <c r="AF109" i="2" s="1"/>
  <c r="AG109" i="2" s="1"/>
  <c r="AH109" i="2" s="1"/>
  <c r="AI109" i="2" s="1"/>
  <c r="AJ109" i="2" s="1"/>
  <c r="AK109" i="2" s="1"/>
  <c r="AL109" i="2" s="1"/>
  <c r="AM109" i="2" s="1"/>
  <c r="AN109" i="2" s="1"/>
  <c r="AO109" i="2" s="1"/>
  <c r="AP109" i="2" s="1"/>
  <c r="AQ109" i="2" s="1"/>
  <c r="AR109" i="2" s="1"/>
  <c r="AS109" i="2" s="1"/>
  <c r="AT109" i="2" s="1"/>
  <c r="AU109" i="2" s="1"/>
  <c r="AV109" i="2" s="1"/>
  <c r="AW109" i="2" s="1"/>
  <c r="AX109" i="2" s="1"/>
  <c r="AY109" i="2" s="1"/>
  <c r="AZ109" i="2" s="1"/>
  <c r="BA109" i="2" s="1"/>
  <c r="BB109" i="2" s="1"/>
  <c r="BC109" i="2" s="1"/>
  <c r="BD109" i="2" s="1"/>
  <c r="BE109" i="2" s="1"/>
  <c r="BF109" i="2" s="1"/>
  <c r="BG109" i="2" s="1"/>
  <c r="BH109" i="2" s="1"/>
  <c r="BI109" i="2" s="1"/>
  <c r="BJ109" i="2" s="1"/>
  <c r="BK109" i="2" s="1"/>
  <c r="BL109" i="2" s="1"/>
  <c r="BM109" i="2" s="1"/>
  <c r="BN109" i="2" s="1"/>
  <c r="BO109" i="2" s="1"/>
  <c r="BP109" i="2" s="1"/>
  <c r="BQ109" i="2" s="1"/>
  <c r="BR109" i="2" s="1"/>
  <c r="BS109" i="2" s="1"/>
  <c r="BT109" i="2" s="1"/>
  <c r="BU109" i="2" s="1"/>
  <c r="BV109" i="2" s="1"/>
  <c r="BW109" i="2" s="1"/>
  <c r="BX109" i="2" s="1"/>
  <c r="BY109" i="2" s="1"/>
  <c r="BZ109" i="2" s="1"/>
  <c r="CA109" i="2" s="1"/>
  <c r="CB109" i="2" s="1"/>
  <c r="CC109" i="2" s="1"/>
  <c r="CD109" i="2" s="1"/>
  <c r="CE109" i="2" s="1"/>
  <c r="CF109" i="2" s="1"/>
  <c r="CG109" i="2" s="1"/>
  <c r="CH109" i="2" s="1"/>
  <c r="CI109" i="2" s="1"/>
  <c r="CJ109" i="2" s="1"/>
  <c r="CK109" i="2" s="1"/>
  <c r="CL109" i="2" s="1"/>
  <c r="U102" i="2"/>
  <c r="V102" i="2" s="1"/>
  <c r="W102" i="2" s="1"/>
  <c r="X102" i="2" s="1"/>
  <c r="Y102" i="2" s="1"/>
  <c r="Z102" i="2" s="1"/>
  <c r="AA102" i="2" s="1"/>
  <c r="AB102" i="2" s="1"/>
  <c r="AC102" i="2" s="1"/>
  <c r="AD102" i="2" s="1"/>
  <c r="AE102" i="2" s="1"/>
  <c r="AF102" i="2" s="1"/>
  <c r="AG102" i="2" s="1"/>
  <c r="AH102" i="2" s="1"/>
  <c r="AI102" i="2" s="1"/>
  <c r="AJ102" i="2" s="1"/>
  <c r="AK102" i="2" s="1"/>
  <c r="AL102" i="2" s="1"/>
  <c r="AM102" i="2" s="1"/>
  <c r="AN102" i="2" s="1"/>
  <c r="AO102" i="2" s="1"/>
  <c r="AP102" i="2" s="1"/>
  <c r="AQ102" i="2" s="1"/>
  <c r="AR102" i="2" s="1"/>
  <c r="AS102" i="2" s="1"/>
  <c r="AT102" i="2" s="1"/>
  <c r="AU102" i="2" s="1"/>
  <c r="AV102" i="2" s="1"/>
  <c r="AW102" i="2" s="1"/>
  <c r="AX102" i="2" s="1"/>
  <c r="AY102" i="2" s="1"/>
  <c r="AZ102" i="2" s="1"/>
  <c r="BA102" i="2" s="1"/>
  <c r="BB102" i="2" s="1"/>
  <c r="BC102" i="2" s="1"/>
  <c r="BD102" i="2" s="1"/>
  <c r="BE102" i="2" s="1"/>
  <c r="BF102" i="2" s="1"/>
  <c r="BG102" i="2" s="1"/>
  <c r="BH102" i="2" s="1"/>
  <c r="BI102" i="2" s="1"/>
  <c r="BJ102" i="2" s="1"/>
  <c r="BK102" i="2" s="1"/>
  <c r="BL102" i="2" s="1"/>
  <c r="BM102" i="2" s="1"/>
  <c r="BN102" i="2" s="1"/>
  <c r="BO102" i="2" s="1"/>
  <c r="BP102" i="2" s="1"/>
  <c r="BQ102" i="2" s="1"/>
  <c r="BR102" i="2" s="1"/>
  <c r="BS102" i="2" s="1"/>
  <c r="BT102" i="2" s="1"/>
  <c r="BU102" i="2" s="1"/>
  <c r="BV102" i="2" s="1"/>
  <c r="BW102" i="2" s="1"/>
  <c r="BX102" i="2" s="1"/>
  <c r="BY102" i="2" s="1"/>
  <c r="BZ102" i="2" s="1"/>
  <c r="CA102" i="2" s="1"/>
  <c r="CB102" i="2" s="1"/>
  <c r="CC102" i="2" s="1"/>
  <c r="CD102" i="2" s="1"/>
  <c r="CE102" i="2" s="1"/>
  <c r="CF102" i="2" s="1"/>
  <c r="CG102" i="2" s="1"/>
  <c r="CH102" i="2" s="1"/>
  <c r="CI102" i="2" s="1"/>
  <c r="CJ102" i="2" s="1"/>
  <c r="CK102" i="2" s="1"/>
  <c r="CL102" i="2" s="1"/>
  <c r="U113" i="2"/>
  <c r="V113" i="2" s="1"/>
  <c r="W113" i="2" s="1"/>
  <c r="X113" i="2" s="1"/>
  <c r="Y113" i="2" s="1"/>
  <c r="Z113" i="2" s="1"/>
  <c r="AA113" i="2" s="1"/>
  <c r="AB113" i="2" s="1"/>
  <c r="AC113" i="2" s="1"/>
  <c r="AD113" i="2" s="1"/>
  <c r="AE113" i="2" s="1"/>
  <c r="AF113" i="2" s="1"/>
  <c r="AG113" i="2" s="1"/>
  <c r="AH113" i="2" s="1"/>
  <c r="AI113" i="2" s="1"/>
  <c r="AJ113" i="2" s="1"/>
  <c r="AK113" i="2" s="1"/>
  <c r="AL113" i="2" s="1"/>
  <c r="AM113" i="2" s="1"/>
  <c r="AN113" i="2" s="1"/>
  <c r="AO113" i="2" s="1"/>
  <c r="AP113" i="2" s="1"/>
  <c r="AQ113" i="2" s="1"/>
  <c r="AR113" i="2" s="1"/>
  <c r="AS113" i="2" s="1"/>
  <c r="AT113" i="2" s="1"/>
  <c r="AU113" i="2" s="1"/>
  <c r="AV113" i="2" s="1"/>
  <c r="AW113" i="2" s="1"/>
  <c r="AX113" i="2" s="1"/>
  <c r="AY113" i="2" s="1"/>
  <c r="AZ113" i="2" s="1"/>
  <c r="BA113" i="2" s="1"/>
  <c r="BB113" i="2" s="1"/>
  <c r="BC113" i="2" s="1"/>
  <c r="BD113" i="2" s="1"/>
  <c r="BE113" i="2" s="1"/>
  <c r="BF113" i="2" s="1"/>
  <c r="BG113" i="2" s="1"/>
  <c r="BH113" i="2" s="1"/>
  <c r="BI113" i="2" s="1"/>
  <c r="BJ113" i="2" s="1"/>
  <c r="BK113" i="2" s="1"/>
  <c r="BL113" i="2" s="1"/>
  <c r="BM113" i="2" s="1"/>
  <c r="BN113" i="2" s="1"/>
  <c r="BO113" i="2" s="1"/>
  <c r="BP113" i="2" s="1"/>
  <c r="BQ113" i="2" s="1"/>
  <c r="BR113" i="2" s="1"/>
  <c r="BS113" i="2" s="1"/>
  <c r="BT113" i="2" s="1"/>
  <c r="BU113" i="2" s="1"/>
  <c r="BV113" i="2" s="1"/>
  <c r="BW113" i="2" s="1"/>
  <c r="BX113" i="2" s="1"/>
  <c r="BY113" i="2" s="1"/>
  <c r="BZ113" i="2" s="1"/>
  <c r="CA113" i="2" s="1"/>
  <c r="CB113" i="2" s="1"/>
  <c r="CC113" i="2" s="1"/>
  <c r="CD113" i="2" s="1"/>
  <c r="CE113" i="2" s="1"/>
  <c r="CF113" i="2" s="1"/>
  <c r="CG113" i="2" s="1"/>
  <c r="CH113" i="2" s="1"/>
  <c r="CI113" i="2" s="1"/>
  <c r="CJ113" i="2" s="1"/>
  <c r="CK113" i="2" s="1"/>
  <c r="CL113" i="2" s="1"/>
  <c r="U106" i="2"/>
  <c r="V106" i="2" s="1"/>
  <c r="W106" i="2" s="1"/>
  <c r="X106" i="2" s="1"/>
  <c r="Y106" i="2" s="1"/>
  <c r="Z106" i="2" s="1"/>
  <c r="AA106" i="2" s="1"/>
  <c r="AB106" i="2" s="1"/>
  <c r="AC106" i="2" s="1"/>
  <c r="AD106" i="2" s="1"/>
  <c r="AE106" i="2" s="1"/>
  <c r="AF106" i="2" s="1"/>
  <c r="AG106" i="2" s="1"/>
  <c r="AH106" i="2" s="1"/>
  <c r="AI106" i="2" s="1"/>
  <c r="AJ106" i="2" s="1"/>
  <c r="AK106" i="2" s="1"/>
  <c r="AL106" i="2" s="1"/>
  <c r="AM106" i="2" s="1"/>
  <c r="AN106" i="2" s="1"/>
  <c r="AO106" i="2" s="1"/>
  <c r="AP106" i="2" s="1"/>
  <c r="AQ106" i="2" s="1"/>
  <c r="AR106" i="2" s="1"/>
  <c r="AS106" i="2" s="1"/>
  <c r="AT106" i="2" s="1"/>
  <c r="AU106" i="2" s="1"/>
  <c r="AV106" i="2" s="1"/>
  <c r="AW106" i="2" s="1"/>
  <c r="AX106" i="2" s="1"/>
  <c r="AY106" i="2" s="1"/>
  <c r="AZ106" i="2" s="1"/>
  <c r="BA106" i="2" s="1"/>
  <c r="BB106" i="2" s="1"/>
  <c r="BC106" i="2" s="1"/>
  <c r="BD106" i="2" s="1"/>
  <c r="BE106" i="2" s="1"/>
  <c r="BF106" i="2" s="1"/>
  <c r="BG106" i="2" s="1"/>
  <c r="BH106" i="2" s="1"/>
  <c r="BI106" i="2" s="1"/>
  <c r="BJ106" i="2" s="1"/>
  <c r="BK106" i="2" s="1"/>
  <c r="BL106" i="2" s="1"/>
  <c r="BM106" i="2" s="1"/>
  <c r="BN106" i="2" s="1"/>
  <c r="BO106" i="2" s="1"/>
  <c r="BP106" i="2" s="1"/>
  <c r="BQ106" i="2" s="1"/>
  <c r="BR106" i="2" s="1"/>
  <c r="BS106" i="2" s="1"/>
  <c r="BT106" i="2" s="1"/>
  <c r="BU106" i="2" s="1"/>
  <c r="BV106" i="2" s="1"/>
  <c r="BW106" i="2" s="1"/>
  <c r="BX106" i="2" s="1"/>
  <c r="BY106" i="2" s="1"/>
  <c r="BZ106" i="2" s="1"/>
  <c r="CA106" i="2" s="1"/>
  <c r="CB106" i="2" s="1"/>
  <c r="CC106" i="2" s="1"/>
  <c r="CD106" i="2" s="1"/>
  <c r="CE106" i="2" s="1"/>
  <c r="CF106" i="2" s="1"/>
  <c r="CG106" i="2" s="1"/>
  <c r="CH106" i="2" s="1"/>
  <c r="CI106" i="2" s="1"/>
  <c r="CJ106" i="2" s="1"/>
  <c r="CK106" i="2" s="1"/>
  <c r="CL106" i="2" s="1"/>
  <c r="U104" i="2"/>
  <c r="V104" i="2" s="1"/>
  <c r="W104" i="2" s="1"/>
  <c r="X104" i="2" s="1"/>
  <c r="Y104" i="2" s="1"/>
  <c r="Z104" i="2" s="1"/>
  <c r="AA104" i="2" s="1"/>
  <c r="AB104" i="2" s="1"/>
  <c r="AC104" i="2" s="1"/>
  <c r="AD104" i="2" s="1"/>
  <c r="AE104" i="2" s="1"/>
  <c r="AF104" i="2" s="1"/>
  <c r="AG104" i="2" s="1"/>
  <c r="AH104" i="2" s="1"/>
  <c r="AI104" i="2" s="1"/>
  <c r="AJ104" i="2" s="1"/>
  <c r="AK104" i="2" s="1"/>
  <c r="AL104" i="2" s="1"/>
  <c r="AM104" i="2" s="1"/>
  <c r="AN104" i="2" s="1"/>
  <c r="AO104" i="2" s="1"/>
  <c r="AP104" i="2" s="1"/>
  <c r="AQ104" i="2" s="1"/>
  <c r="AR104" i="2" s="1"/>
  <c r="AS104" i="2" s="1"/>
  <c r="AT104" i="2" s="1"/>
  <c r="AU104" i="2" s="1"/>
  <c r="AV104" i="2" s="1"/>
  <c r="AW104" i="2" s="1"/>
  <c r="AX104" i="2" s="1"/>
  <c r="AY104" i="2" s="1"/>
  <c r="AZ104" i="2" s="1"/>
  <c r="BA104" i="2" s="1"/>
  <c r="BB104" i="2" s="1"/>
  <c r="BC104" i="2" s="1"/>
  <c r="BD104" i="2" s="1"/>
  <c r="BE104" i="2" s="1"/>
  <c r="BF104" i="2" s="1"/>
  <c r="BG104" i="2" s="1"/>
  <c r="BH104" i="2" s="1"/>
  <c r="BI104" i="2" s="1"/>
  <c r="BJ104" i="2" s="1"/>
  <c r="BK104" i="2" s="1"/>
  <c r="BL104" i="2" s="1"/>
  <c r="BM104" i="2" s="1"/>
  <c r="BN104" i="2" s="1"/>
  <c r="BO104" i="2" s="1"/>
  <c r="BP104" i="2" s="1"/>
  <c r="BQ104" i="2" s="1"/>
  <c r="BR104" i="2" s="1"/>
  <c r="BS104" i="2" s="1"/>
  <c r="BT104" i="2" s="1"/>
  <c r="BU104" i="2" s="1"/>
  <c r="BV104" i="2" s="1"/>
  <c r="BW104" i="2" s="1"/>
  <c r="BX104" i="2" s="1"/>
  <c r="BY104" i="2" s="1"/>
  <c r="BZ104" i="2" s="1"/>
  <c r="CA104" i="2" s="1"/>
  <c r="CB104" i="2" s="1"/>
  <c r="CC104" i="2" s="1"/>
  <c r="CD104" i="2" s="1"/>
  <c r="CE104" i="2" s="1"/>
  <c r="CF104" i="2" s="1"/>
  <c r="CG104" i="2" s="1"/>
  <c r="CH104" i="2" s="1"/>
  <c r="CI104" i="2" s="1"/>
  <c r="CJ104" i="2" s="1"/>
  <c r="CK104" i="2" s="1"/>
  <c r="CL104" i="2" s="1"/>
  <c r="U111" i="2"/>
  <c r="V111" i="2" s="1"/>
  <c r="W111" i="2" s="1"/>
  <c r="X111" i="2" s="1"/>
  <c r="Y111" i="2" s="1"/>
  <c r="Z111" i="2" s="1"/>
  <c r="AA111" i="2" s="1"/>
  <c r="AB111" i="2" s="1"/>
  <c r="AC111" i="2" s="1"/>
  <c r="AD111" i="2" s="1"/>
  <c r="AE111" i="2" s="1"/>
  <c r="AF111" i="2" s="1"/>
  <c r="AG111" i="2" s="1"/>
  <c r="AH111" i="2" s="1"/>
  <c r="AI111" i="2" s="1"/>
  <c r="AJ111" i="2" s="1"/>
  <c r="AK111" i="2" s="1"/>
  <c r="AL111" i="2" s="1"/>
  <c r="AM111" i="2" s="1"/>
  <c r="AN111" i="2" s="1"/>
  <c r="AO111" i="2" s="1"/>
  <c r="AP111" i="2" s="1"/>
  <c r="AQ111" i="2" s="1"/>
  <c r="AR111" i="2" s="1"/>
  <c r="AS111" i="2" s="1"/>
  <c r="AT111" i="2" s="1"/>
  <c r="AU111" i="2" s="1"/>
  <c r="AV111" i="2" s="1"/>
  <c r="AW111" i="2" s="1"/>
  <c r="AX111" i="2" s="1"/>
  <c r="AY111" i="2" s="1"/>
  <c r="AZ111" i="2" s="1"/>
  <c r="BA111" i="2" s="1"/>
  <c r="BB111" i="2" s="1"/>
  <c r="BC111" i="2" s="1"/>
  <c r="BD111" i="2" s="1"/>
  <c r="BE111" i="2" s="1"/>
  <c r="BF111" i="2" s="1"/>
  <c r="BG111" i="2" s="1"/>
  <c r="BH111" i="2" s="1"/>
  <c r="BI111" i="2" s="1"/>
  <c r="BJ111" i="2" s="1"/>
  <c r="BK111" i="2" s="1"/>
  <c r="BL111" i="2" s="1"/>
  <c r="BM111" i="2" s="1"/>
  <c r="BN111" i="2" s="1"/>
  <c r="BO111" i="2" s="1"/>
  <c r="BP111" i="2" s="1"/>
  <c r="BQ111" i="2" s="1"/>
  <c r="BR111" i="2" s="1"/>
  <c r="BS111" i="2" s="1"/>
  <c r="BT111" i="2" s="1"/>
  <c r="BU111" i="2" s="1"/>
  <c r="BV111" i="2" s="1"/>
  <c r="BW111" i="2" s="1"/>
  <c r="BX111" i="2" s="1"/>
  <c r="BY111" i="2" s="1"/>
  <c r="BZ111" i="2" s="1"/>
  <c r="CA111" i="2" s="1"/>
  <c r="CB111" i="2" s="1"/>
  <c r="CC111" i="2" s="1"/>
  <c r="CD111" i="2" s="1"/>
  <c r="CE111" i="2" s="1"/>
  <c r="CF111" i="2" s="1"/>
  <c r="CG111" i="2" s="1"/>
  <c r="CH111" i="2" s="1"/>
  <c r="CI111" i="2" s="1"/>
  <c r="CJ111" i="2" s="1"/>
  <c r="CK111" i="2" s="1"/>
  <c r="CL111" i="2" s="1"/>
  <c r="U100" i="2"/>
  <c r="V100" i="2" s="1"/>
  <c r="W100" i="2" s="1"/>
  <c r="X100" i="2" s="1"/>
  <c r="Y100" i="2" s="1"/>
  <c r="Z100" i="2" s="1"/>
  <c r="AA100" i="2" s="1"/>
  <c r="AB100" i="2" s="1"/>
  <c r="AC100" i="2" s="1"/>
  <c r="AD100" i="2" s="1"/>
  <c r="AE100" i="2" s="1"/>
  <c r="AF100" i="2" s="1"/>
  <c r="AG100" i="2" s="1"/>
  <c r="AH100" i="2" s="1"/>
  <c r="AI100" i="2" s="1"/>
  <c r="AJ100" i="2" s="1"/>
  <c r="AK100" i="2" s="1"/>
  <c r="AL100" i="2" s="1"/>
  <c r="AM100" i="2" s="1"/>
  <c r="AN100" i="2" s="1"/>
  <c r="AO100" i="2" s="1"/>
  <c r="AP100" i="2" s="1"/>
  <c r="AQ100" i="2" s="1"/>
  <c r="AR100" i="2" s="1"/>
  <c r="AS100" i="2" s="1"/>
  <c r="AT100" i="2" s="1"/>
  <c r="AU100" i="2" s="1"/>
  <c r="AV100" i="2" s="1"/>
  <c r="AW100" i="2" s="1"/>
  <c r="AX100" i="2" s="1"/>
  <c r="AY100" i="2" s="1"/>
  <c r="AZ100" i="2" s="1"/>
  <c r="BA100" i="2" s="1"/>
  <c r="BB100" i="2" s="1"/>
  <c r="BC100" i="2" s="1"/>
  <c r="BD100" i="2" s="1"/>
  <c r="BE100" i="2" s="1"/>
  <c r="BF100" i="2" s="1"/>
  <c r="BG100" i="2" s="1"/>
  <c r="BH100" i="2" s="1"/>
  <c r="BI100" i="2" s="1"/>
  <c r="BJ100" i="2" s="1"/>
  <c r="BK100" i="2" s="1"/>
  <c r="BL100" i="2" s="1"/>
  <c r="BM100" i="2" s="1"/>
  <c r="BN100" i="2" s="1"/>
  <c r="BO100" i="2" s="1"/>
  <c r="BP100" i="2" s="1"/>
  <c r="BQ100" i="2" s="1"/>
  <c r="BR100" i="2" s="1"/>
  <c r="BS100" i="2" s="1"/>
  <c r="BT100" i="2" s="1"/>
  <c r="BU100" i="2" s="1"/>
  <c r="BV100" i="2" s="1"/>
  <c r="BW100" i="2" s="1"/>
  <c r="BX100" i="2" s="1"/>
  <c r="BY100" i="2" s="1"/>
  <c r="BZ100" i="2" s="1"/>
  <c r="CA100" i="2" s="1"/>
  <c r="CB100" i="2" s="1"/>
  <c r="CC100" i="2" s="1"/>
  <c r="CD100" i="2" s="1"/>
  <c r="CE100" i="2" s="1"/>
  <c r="CF100" i="2" s="1"/>
  <c r="CG100" i="2" s="1"/>
  <c r="CH100" i="2" s="1"/>
  <c r="CI100" i="2" s="1"/>
  <c r="CJ100" i="2" s="1"/>
  <c r="CK100" i="2" s="1"/>
  <c r="CL100" i="2" s="1"/>
  <c r="E14" i="4"/>
  <c r="D15" i="4"/>
  <c r="F15" i="4" s="1"/>
  <c r="Q26" i="8" l="1"/>
  <c r="Q27" i="8" s="1"/>
  <c r="Q16" i="8"/>
  <c r="C19" i="4"/>
  <c r="Q37" i="8"/>
  <c r="Q38" i="8"/>
  <c r="Q36" i="8"/>
  <c r="Q18" i="8"/>
  <c r="R44" i="8"/>
  <c r="R24" i="8"/>
  <c r="U107" i="2"/>
  <c r="V107" i="2" s="1"/>
  <c r="W107" i="2" s="1"/>
  <c r="X107" i="2" s="1"/>
  <c r="Y107" i="2" s="1"/>
  <c r="Z107" i="2" s="1"/>
  <c r="AA107" i="2" s="1"/>
  <c r="AB107" i="2" s="1"/>
  <c r="AC107" i="2" s="1"/>
  <c r="AD107" i="2" s="1"/>
  <c r="AE107" i="2" s="1"/>
  <c r="AF107" i="2" s="1"/>
  <c r="AG107" i="2" s="1"/>
  <c r="AH107" i="2" s="1"/>
  <c r="AI107" i="2" s="1"/>
  <c r="AJ107" i="2" s="1"/>
  <c r="AK107" i="2" s="1"/>
  <c r="AL107" i="2" s="1"/>
  <c r="AM107" i="2" s="1"/>
  <c r="AN107" i="2" s="1"/>
  <c r="AO107" i="2" s="1"/>
  <c r="AP107" i="2" s="1"/>
  <c r="AQ107" i="2" s="1"/>
  <c r="AR107" i="2" s="1"/>
  <c r="AS107" i="2" s="1"/>
  <c r="AT107" i="2" s="1"/>
  <c r="AU107" i="2" s="1"/>
  <c r="AV107" i="2" s="1"/>
  <c r="AW107" i="2" s="1"/>
  <c r="AX107" i="2" s="1"/>
  <c r="AY107" i="2" s="1"/>
  <c r="AZ107" i="2" s="1"/>
  <c r="BA107" i="2" s="1"/>
  <c r="BB107" i="2" s="1"/>
  <c r="BC107" i="2" s="1"/>
  <c r="BD107" i="2" s="1"/>
  <c r="BE107" i="2" s="1"/>
  <c r="BF107" i="2" s="1"/>
  <c r="BG107" i="2" s="1"/>
  <c r="BH107" i="2" s="1"/>
  <c r="BI107" i="2" s="1"/>
  <c r="BJ107" i="2" s="1"/>
  <c r="BK107" i="2" s="1"/>
  <c r="BL107" i="2" s="1"/>
  <c r="BM107" i="2" s="1"/>
  <c r="BN107" i="2" s="1"/>
  <c r="BO107" i="2" s="1"/>
  <c r="BP107" i="2" s="1"/>
  <c r="BQ107" i="2" s="1"/>
  <c r="BR107" i="2" s="1"/>
  <c r="BS107" i="2" s="1"/>
  <c r="BT107" i="2" s="1"/>
  <c r="BU107" i="2" s="1"/>
  <c r="BV107" i="2" s="1"/>
  <c r="BW107" i="2" s="1"/>
  <c r="BX107" i="2" s="1"/>
  <c r="BY107" i="2" s="1"/>
  <c r="BZ107" i="2" s="1"/>
  <c r="CA107" i="2" s="1"/>
  <c r="CB107" i="2" s="1"/>
  <c r="CC107" i="2" s="1"/>
  <c r="CD107" i="2" s="1"/>
  <c r="CE107" i="2" s="1"/>
  <c r="CF107" i="2" s="1"/>
  <c r="CG107" i="2" s="1"/>
  <c r="CH107" i="2" s="1"/>
  <c r="CI107" i="2" s="1"/>
  <c r="CJ107" i="2" s="1"/>
  <c r="CK107" i="2" s="1"/>
  <c r="CL107" i="2" s="1"/>
  <c r="U114" i="2"/>
  <c r="V114" i="2" s="1"/>
  <c r="W114" i="2" s="1"/>
  <c r="X114" i="2" s="1"/>
  <c r="Y114" i="2" s="1"/>
  <c r="Z114" i="2" s="1"/>
  <c r="AA114" i="2" s="1"/>
  <c r="AB114" i="2" s="1"/>
  <c r="AC114" i="2" s="1"/>
  <c r="AD114" i="2" s="1"/>
  <c r="AE114" i="2" s="1"/>
  <c r="AF114" i="2" s="1"/>
  <c r="AG114" i="2" s="1"/>
  <c r="AH114" i="2" s="1"/>
  <c r="AI114" i="2" s="1"/>
  <c r="AJ114" i="2" s="1"/>
  <c r="AK114" i="2" s="1"/>
  <c r="AL114" i="2" s="1"/>
  <c r="AM114" i="2" s="1"/>
  <c r="AN114" i="2" s="1"/>
  <c r="AO114" i="2" s="1"/>
  <c r="AP114" i="2" s="1"/>
  <c r="AQ114" i="2" s="1"/>
  <c r="AR114" i="2" s="1"/>
  <c r="AS114" i="2" s="1"/>
  <c r="AT114" i="2" s="1"/>
  <c r="AU114" i="2" s="1"/>
  <c r="AV114" i="2" s="1"/>
  <c r="AW114" i="2" s="1"/>
  <c r="AX114" i="2" s="1"/>
  <c r="AY114" i="2" s="1"/>
  <c r="AZ114" i="2" s="1"/>
  <c r="BA114" i="2" s="1"/>
  <c r="BB114" i="2" s="1"/>
  <c r="BC114" i="2" s="1"/>
  <c r="BD114" i="2" s="1"/>
  <c r="BE114" i="2" s="1"/>
  <c r="BF114" i="2" s="1"/>
  <c r="BG114" i="2" s="1"/>
  <c r="BH114" i="2" s="1"/>
  <c r="BI114" i="2" s="1"/>
  <c r="BJ114" i="2" s="1"/>
  <c r="BK114" i="2" s="1"/>
  <c r="BL114" i="2" s="1"/>
  <c r="BM114" i="2" s="1"/>
  <c r="BN114" i="2" s="1"/>
  <c r="BO114" i="2" s="1"/>
  <c r="BP114" i="2" s="1"/>
  <c r="BQ114" i="2" s="1"/>
  <c r="BR114" i="2" s="1"/>
  <c r="BS114" i="2" s="1"/>
  <c r="BT114" i="2" s="1"/>
  <c r="BU114" i="2" s="1"/>
  <c r="BV114" i="2" s="1"/>
  <c r="BW114" i="2" s="1"/>
  <c r="BX114" i="2" s="1"/>
  <c r="BY114" i="2" s="1"/>
  <c r="BZ114" i="2" s="1"/>
  <c r="CA114" i="2" s="1"/>
  <c r="CB114" i="2" s="1"/>
  <c r="CC114" i="2" s="1"/>
  <c r="CD114" i="2" s="1"/>
  <c r="CE114" i="2" s="1"/>
  <c r="CF114" i="2" s="1"/>
  <c r="CG114" i="2" s="1"/>
  <c r="CH114" i="2" s="1"/>
  <c r="CI114" i="2" s="1"/>
  <c r="CJ114" i="2" s="1"/>
  <c r="CK114" i="2" s="1"/>
  <c r="CL114" i="2" s="1"/>
  <c r="U112" i="2"/>
  <c r="V112" i="2" s="1"/>
  <c r="W112" i="2" s="1"/>
  <c r="X112" i="2" s="1"/>
  <c r="Y112" i="2" s="1"/>
  <c r="Z112" i="2" s="1"/>
  <c r="AA112" i="2" s="1"/>
  <c r="AB112" i="2" s="1"/>
  <c r="AC112" i="2" s="1"/>
  <c r="AD112" i="2" s="1"/>
  <c r="AE112" i="2" s="1"/>
  <c r="AF112" i="2" s="1"/>
  <c r="AG112" i="2" s="1"/>
  <c r="AH112" i="2" s="1"/>
  <c r="AI112" i="2" s="1"/>
  <c r="AJ112" i="2" s="1"/>
  <c r="AK112" i="2" s="1"/>
  <c r="AL112" i="2" s="1"/>
  <c r="AM112" i="2" s="1"/>
  <c r="AN112" i="2" s="1"/>
  <c r="AO112" i="2" s="1"/>
  <c r="AP112" i="2" s="1"/>
  <c r="AQ112" i="2" s="1"/>
  <c r="AR112" i="2" s="1"/>
  <c r="AS112" i="2" s="1"/>
  <c r="AT112" i="2" s="1"/>
  <c r="AU112" i="2" s="1"/>
  <c r="AV112" i="2" s="1"/>
  <c r="AW112" i="2" s="1"/>
  <c r="AX112" i="2" s="1"/>
  <c r="AY112" i="2" s="1"/>
  <c r="AZ112" i="2" s="1"/>
  <c r="BA112" i="2" s="1"/>
  <c r="BB112" i="2" s="1"/>
  <c r="BC112" i="2" s="1"/>
  <c r="BD112" i="2" s="1"/>
  <c r="BE112" i="2" s="1"/>
  <c r="BF112" i="2" s="1"/>
  <c r="BG112" i="2" s="1"/>
  <c r="BH112" i="2" s="1"/>
  <c r="BI112" i="2" s="1"/>
  <c r="BJ112" i="2" s="1"/>
  <c r="BK112" i="2" s="1"/>
  <c r="BL112" i="2" s="1"/>
  <c r="BM112" i="2" s="1"/>
  <c r="BN112" i="2" s="1"/>
  <c r="BO112" i="2" s="1"/>
  <c r="BP112" i="2" s="1"/>
  <c r="BQ112" i="2" s="1"/>
  <c r="BR112" i="2" s="1"/>
  <c r="BS112" i="2" s="1"/>
  <c r="BT112" i="2" s="1"/>
  <c r="BU112" i="2" s="1"/>
  <c r="BV112" i="2" s="1"/>
  <c r="BW112" i="2" s="1"/>
  <c r="BX112" i="2" s="1"/>
  <c r="BY112" i="2" s="1"/>
  <c r="BZ112" i="2" s="1"/>
  <c r="CA112" i="2" s="1"/>
  <c r="CB112" i="2" s="1"/>
  <c r="CC112" i="2" s="1"/>
  <c r="CD112" i="2" s="1"/>
  <c r="CE112" i="2" s="1"/>
  <c r="CF112" i="2" s="1"/>
  <c r="CG112" i="2" s="1"/>
  <c r="CH112" i="2" s="1"/>
  <c r="CI112" i="2" s="1"/>
  <c r="CJ112" i="2" s="1"/>
  <c r="CK112" i="2" s="1"/>
  <c r="CL112" i="2" s="1"/>
  <c r="U105" i="2"/>
  <c r="V105" i="2" s="1"/>
  <c r="W105" i="2" s="1"/>
  <c r="X105" i="2" s="1"/>
  <c r="Y105" i="2" s="1"/>
  <c r="Z105" i="2" s="1"/>
  <c r="AA105" i="2" s="1"/>
  <c r="AB105" i="2" s="1"/>
  <c r="AC105" i="2" s="1"/>
  <c r="AD105" i="2" s="1"/>
  <c r="AE105" i="2" s="1"/>
  <c r="AF105" i="2" s="1"/>
  <c r="AG105" i="2" s="1"/>
  <c r="AH105" i="2" s="1"/>
  <c r="AI105" i="2" s="1"/>
  <c r="AJ105" i="2" s="1"/>
  <c r="AK105" i="2" s="1"/>
  <c r="AL105" i="2" s="1"/>
  <c r="AM105" i="2" s="1"/>
  <c r="AN105" i="2" s="1"/>
  <c r="AO105" i="2" s="1"/>
  <c r="AP105" i="2" s="1"/>
  <c r="AQ105" i="2" s="1"/>
  <c r="AR105" i="2" s="1"/>
  <c r="AS105" i="2" s="1"/>
  <c r="AT105" i="2" s="1"/>
  <c r="AU105" i="2" s="1"/>
  <c r="AV105" i="2" s="1"/>
  <c r="AW105" i="2" s="1"/>
  <c r="AX105" i="2" s="1"/>
  <c r="AY105" i="2" s="1"/>
  <c r="AZ105" i="2" s="1"/>
  <c r="BA105" i="2" s="1"/>
  <c r="BB105" i="2" s="1"/>
  <c r="BC105" i="2" s="1"/>
  <c r="BD105" i="2" s="1"/>
  <c r="BE105" i="2" s="1"/>
  <c r="BF105" i="2" s="1"/>
  <c r="BG105" i="2" s="1"/>
  <c r="BH105" i="2" s="1"/>
  <c r="BI105" i="2" s="1"/>
  <c r="BJ105" i="2" s="1"/>
  <c r="BK105" i="2" s="1"/>
  <c r="BL105" i="2" s="1"/>
  <c r="BM105" i="2" s="1"/>
  <c r="BN105" i="2" s="1"/>
  <c r="BO105" i="2" s="1"/>
  <c r="BP105" i="2" s="1"/>
  <c r="BQ105" i="2" s="1"/>
  <c r="BR105" i="2" s="1"/>
  <c r="BS105" i="2" s="1"/>
  <c r="BT105" i="2" s="1"/>
  <c r="BU105" i="2" s="1"/>
  <c r="BV105" i="2" s="1"/>
  <c r="BW105" i="2" s="1"/>
  <c r="BX105" i="2" s="1"/>
  <c r="BY105" i="2" s="1"/>
  <c r="BZ105" i="2" s="1"/>
  <c r="CA105" i="2" s="1"/>
  <c r="CB105" i="2" s="1"/>
  <c r="CC105" i="2" s="1"/>
  <c r="CD105" i="2" s="1"/>
  <c r="CE105" i="2" s="1"/>
  <c r="CF105" i="2" s="1"/>
  <c r="CG105" i="2" s="1"/>
  <c r="CH105" i="2" s="1"/>
  <c r="CI105" i="2" s="1"/>
  <c r="CJ105" i="2" s="1"/>
  <c r="CK105" i="2" s="1"/>
  <c r="CL105" i="2" s="1"/>
  <c r="D16" i="4"/>
  <c r="F16" i="4" s="1"/>
  <c r="E15" i="4"/>
  <c r="R16" i="8" l="1"/>
  <c r="R26" i="8"/>
  <c r="R27" i="8" s="1"/>
  <c r="C20" i="4"/>
  <c r="R36" i="8"/>
  <c r="R37" i="8"/>
  <c r="R38" i="8"/>
  <c r="R18" i="8"/>
  <c r="S44" i="8"/>
  <c r="S24" i="8"/>
  <c r="E16" i="4"/>
  <c r="D17" i="4"/>
  <c r="F17" i="4" s="1"/>
  <c r="S16" i="8" l="1"/>
  <c r="S26" i="8"/>
  <c r="S27" i="8" s="1"/>
  <c r="C21" i="4"/>
  <c r="S37" i="8"/>
  <c r="S36" i="8"/>
  <c r="S38" i="8"/>
  <c r="T44" i="8"/>
  <c r="T24" i="8"/>
  <c r="S18" i="8"/>
  <c r="E17" i="4"/>
  <c r="D18" i="4"/>
  <c r="F18" i="4" s="1"/>
  <c r="T26" i="8" l="1"/>
  <c r="T27" i="8" s="1"/>
  <c r="T16" i="8"/>
  <c r="C22" i="4"/>
  <c r="T18" i="8"/>
  <c r="T37" i="8"/>
  <c r="T38" i="8"/>
  <c r="T36" i="8"/>
  <c r="U24" i="8"/>
  <c r="U44" i="8"/>
  <c r="D19" i="4"/>
  <c r="F19" i="4" s="1"/>
  <c r="E18" i="4"/>
  <c r="U26" i="8" l="1"/>
  <c r="U27" i="8" s="1"/>
  <c r="U16" i="8"/>
  <c r="C23" i="4"/>
  <c r="V44" i="8"/>
  <c r="V24" i="8"/>
  <c r="U18" i="8"/>
  <c r="U38" i="8"/>
  <c r="U36" i="8"/>
  <c r="U37" i="8"/>
  <c r="D20" i="4"/>
  <c r="F20" i="4" s="1"/>
  <c r="E19" i="4"/>
  <c r="V16" i="8" l="1"/>
  <c r="V26" i="8"/>
  <c r="V27" i="8" s="1"/>
  <c r="C24" i="4"/>
  <c r="W44" i="8"/>
  <c r="W24" i="8"/>
  <c r="V18" i="8"/>
  <c r="V36" i="8"/>
  <c r="V37" i="8"/>
  <c r="V38" i="8"/>
  <c r="E20" i="4"/>
  <c r="D21" i="4"/>
  <c r="F21" i="4" s="1"/>
  <c r="W26" i="8" l="1"/>
  <c r="W27" i="8" s="1"/>
  <c r="W16" i="8"/>
  <c r="C25" i="4"/>
  <c r="X44" i="8"/>
  <c r="X24" i="8"/>
  <c r="W18" i="8"/>
  <c r="W37" i="8"/>
  <c r="W38" i="8"/>
  <c r="W36" i="8"/>
  <c r="E21" i="4"/>
  <c r="D22" i="4"/>
  <c r="F22" i="4" s="1"/>
  <c r="X26" i="8" l="1"/>
  <c r="X16" i="8"/>
  <c r="C26" i="4"/>
  <c r="X27" i="8"/>
  <c r="X18" i="8"/>
  <c r="X47" i="8"/>
  <c r="X38" i="8"/>
  <c r="X36" i="8"/>
  <c r="X37" i="8"/>
  <c r="X46" i="8"/>
  <c r="Y24" i="8"/>
  <c r="Y44" i="8"/>
  <c r="D23" i="4"/>
  <c r="F23" i="4" s="1"/>
  <c r="E22" i="4"/>
  <c r="Y26" i="8" l="1"/>
  <c r="Y16" i="8"/>
  <c r="C27" i="4"/>
  <c r="Y37" i="8"/>
  <c r="Y47" i="8"/>
  <c r="Y36" i="8"/>
  <c r="Y38" i="8"/>
  <c r="Y46" i="8"/>
  <c r="Z44" i="8"/>
  <c r="Z24" i="8"/>
  <c r="Y27" i="8"/>
  <c r="Y18" i="8"/>
  <c r="E23" i="4"/>
  <c r="D24" i="4"/>
  <c r="F24" i="4" s="1"/>
  <c r="Z16" i="8" l="1"/>
  <c r="Z26" i="8"/>
  <c r="C28" i="4"/>
  <c r="Z46" i="8"/>
  <c r="Z36" i="8"/>
  <c r="Z47" i="8"/>
  <c r="Z38" i="8"/>
  <c r="Z37" i="8"/>
  <c r="AA44" i="8"/>
  <c r="AA24" i="8"/>
  <c r="Z18" i="8"/>
  <c r="Z27" i="8"/>
  <c r="E24" i="4"/>
  <c r="D25" i="4"/>
  <c r="F25" i="4" s="1"/>
  <c r="AA26" i="8" l="1"/>
  <c r="AA16" i="8"/>
  <c r="C29" i="4"/>
  <c r="AB44" i="8"/>
  <c r="AB24" i="8"/>
  <c r="AA27" i="8"/>
  <c r="AA18" i="8"/>
  <c r="AA37" i="8"/>
  <c r="AA38" i="8"/>
  <c r="AA46" i="8"/>
  <c r="AA47" i="8"/>
  <c r="AA36" i="8"/>
  <c r="D26" i="4"/>
  <c r="F26" i="4" s="1"/>
  <c r="E25" i="4"/>
  <c r="AB26" i="8" l="1"/>
  <c r="AB16" i="8"/>
  <c r="C30" i="4"/>
  <c r="AC24" i="8"/>
  <c r="AC44" i="8"/>
  <c r="AB47" i="8"/>
  <c r="AB36" i="8"/>
  <c r="AB37" i="8"/>
  <c r="AB46" i="8"/>
  <c r="AB38" i="8"/>
  <c r="AB27" i="8"/>
  <c r="AB18" i="8"/>
  <c r="D27" i="4"/>
  <c r="F27" i="4" s="1"/>
  <c r="E26" i="4"/>
  <c r="AC26" i="8" l="1"/>
  <c r="AC16" i="8"/>
  <c r="C31" i="4"/>
  <c r="AC27" i="8"/>
  <c r="AC18" i="8"/>
  <c r="AD44" i="8"/>
  <c r="AD24" i="8"/>
  <c r="AC36" i="8"/>
  <c r="AC38" i="8"/>
  <c r="AC37" i="8"/>
  <c r="AC46" i="8"/>
  <c r="AC47" i="8"/>
  <c r="D28" i="4"/>
  <c r="F28" i="4" s="1"/>
  <c r="E27" i="4"/>
  <c r="AD16" i="8" l="1"/>
  <c r="AD26" i="8"/>
  <c r="C32" i="4"/>
  <c r="AD18" i="8"/>
  <c r="AD27" i="8"/>
  <c r="AE44" i="8"/>
  <c r="AE24" i="8"/>
  <c r="AD36" i="8"/>
  <c r="AD47" i="8"/>
  <c r="AD38" i="8"/>
  <c r="AD46" i="8"/>
  <c r="AD37" i="8"/>
  <c r="D29" i="4"/>
  <c r="F29" i="4" s="1"/>
  <c r="E28" i="4"/>
  <c r="AE16" i="8" l="1"/>
  <c r="AE26" i="8"/>
  <c r="C33" i="4"/>
  <c r="AF44" i="8"/>
  <c r="AF24" i="8"/>
  <c r="AE18" i="8"/>
  <c r="AE27" i="8"/>
  <c r="AE47" i="8"/>
  <c r="AE37" i="8"/>
  <c r="AE36" i="8"/>
  <c r="AE38" i="8"/>
  <c r="AE46" i="8"/>
  <c r="D30" i="4"/>
  <c r="F30" i="4" s="1"/>
  <c r="E29" i="4"/>
  <c r="AF26" i="8" l="1"/>
  <c r="AF16" i="8"/>
  <c r="C34" i="4"/>
  <c r="AG24" i="8"/>
  <c r="AG44" i="8"/>
  <c r="AF47" i="8"/>
  <c r="AF37" i="8"/>
  <c r="AF38" i="8"/>
  <c r="AF46" i="8"/>
  <c r="AF36" i="8"/>
  <c r="AF27" i="8"/>
  <c r="AF18" i="8"/>
  <c r="E30" i="4"/>
  <c r="D31" i="4"/>
  <c r="F31" i="4" s="1"/>
  <c r="AG26" i="8" l="1"/>
  <c r="AG16" i="8"/>
  <c r="C35" i="4"/>
  <c r="AG46" i="8"/>
  <c r="AG36" i="8"/>
  <c r="AG47" i="8"/>
  <c r="AG38" i="8"/>
  <c r="AG37" i="8"/>
  <c r="AH44" i="8"/>
  <c r="AH24" i="8"/>
  <c r="AG18" i="8"/>
  <c r="AG27" i="8"/>
  <c r="D32" i="4"/>
  <c r="F32" i="4" s="1"/>
  <c r="E31" i="4"/>
  <c r="AH16" i="8" l="1"/>
  <c r="AH26" i="8"/>
  <c r="C36" i="4"/>
  <c r="AI44" i="8"/>
  <c r="AI24" i="8"/>
  <c r="AH18" i="8"/>
  <c r="AH27" i="8"/>
  <c r="AH36" i="8"/>
  <c r="AH38" i="8"/>
  <c r="AH37" i="8"/>
  <c r="AH47" i="8"/>
  <c r="AH46" i="8"/>
  <c r="D33" i="4"/>
  <c r="F33" i="4" s="1"/>
  <c r="E32" i="4"/>
  <c r="AI16" i="8" l="1"/>
  <c r="AI26" i="8"/>
  <c r="C37" i="4"/>
  <c r="AJ44" i="8"/>
  <c r="AJ24" i="8"/>
  <c r="AI27" i="8"/>
  <c r="AI18" i="8"/>
  <c r="AI38" i="8"/>
  <c r="AI37" i="8"/>
  <c r="AI36" i="8"/>
  <c r="AI47" i="8"/>
  <c r="AI46" i="8"/>
  <c r="D34" i="4"/>
  <c r="F34" i="4" s="1"/>
  <c r="E33" i="4"/>
  <c r="AJ26" i="8" l="1"/>
  <c r="AJ16" i="8"/>
  <c r="C38" i="4"/>
  <c r="AK24" i="8"/>
  <c r="AK44" i="8"/>
  <c r="AJ27" i="8"/>
  <c r="AJ18" i="8"/>
  <c r="AJ47" i="8"/>
  <c r="AJ38" i="8"/>
  <c r="AJ37" i="8"/>
  <c r="AJ36" i="8"/>
  <c r="AJ46" i="8"/>
  <c r="E34" i="4"/>
  <c r="D35" i="4"/>
  <c r="F35" i="4" s="1"/>
  <c r="AK26" i="8" l="1"/>
  <c r="AK16" i="8"/>
  <c r="C39" i="4"/>
  <c r="AL44" i="8"/>
  <c r="AL24" i="8"/>
  <c r="AK18" i="8"/>
  <c r="AK27" i="8"/>
  <c r="AK47" i="8"/>
  <c r="AK46" i="8"/>
  <c r="AK38" i="8"/>
  <c r="AK37" i="8"/>
  <c r="AK36" i="8"/>
  <c r="D36" i="4"/>
  <c r="F36" i="4" s="1"/>
  <c r="E35" i="4"/>
  <c r="AL16" i="8" l="1"/>
  <c r="AL26" i="8"/>
  <c r="C40" i="4"/>
  <c r="AL18" i="8"/>
  <c r="AL27" i="8"/>
  <c r="AL47" i="8"/>
  <c r="AL38" i="8"/>
  <c r="AL36" i="8"/>
  <c r="AL46" i="8"/>
  <c r="AL37" i="8"/>
  <c r="AM44" i="8"/>
  <c r="AM24" i="8"/>
  <c r="E36" i="4"/>
  <c r="D37" i="4"/>
  <c r="F37" i="4" s="1"/>
  <c r="AM16" i="8" l="1"/>
  <c r="AM26" i="8"/>
  <c r="C41" i="4"/>
  <c r="AM27" i="8"/>
  <c r="AM18" i="8"/>
  <c r="AM38" i="8"/>
  <c r="AM37" i="8"/>
  <c r="AM46" i="8"/>
  <c r="AM47" i="8"/>
  <c r="AM36" i="8"/>
  <c r="AN44" i="8"/>
  <c r="AN24" i="8"/>
  <c r="E37" i="4"/>
  <c r="D38" i="4"/>
  <c r="F38" i="4" s="1"/>
  <c r="AN26" i="8" l="1"/>
  <c r="AN16" i="8"/>
  <c r="C42" i="4"/>
  <c r="AO24" i="8"/>
  <c r="AO44" i="8"/>
  <c r="AN47" i="8"/>
  <c r="AN36" i="8"/>
  <c r="AN37" i="8"/>
  <c r="AN38" i="8"/>
  <c r="AN46" i="8"/>
  <c r="AN18" i="8"/>
  <c r="AN27" i="8"/>
  <c r="D39" i="4"/>
  <c r="F39" i="4" s="1"/>
  <c r="E38" i="4"/>
  <c r="AO26" i="8" l="1"/>
  <c r="AO16" i="8"/>
  <c r="C43" i="4"/>
  <c r="AO36" i="8"/>
  <c r="AO37" i="8"/>
  <c r="AO38" i="8"/>
  <c r="AO46" i="8"/>
  <c r="AO47" i="8"/>
  <c r="AP44" i="8"/>
  <c r="AP24" i="8"/>
  <c r="AO27" i="8"/>
  <c r="AO18" i="8"/>
  <c r="E39" i="4"/>
  <c r="D40" i="4"/>
  <c r="F40" i="4" s="1"/>
  <c r="AP16" i="8" l="1"/>
  <c r="AP26" i="8"/>
  <c r="C44" i="4"/>
  <c r="AQ44" i="8"/>
  <c r="AQ24" i="8"/>
  <c r="AP46" i="8"/>
  <c r="AP37" i="8"/>
  <c r="AP38" i="8"/>
  <c r="AP36" i="8"/>
  <c r="AP47" i="8"/>
  <c r="AP18" i="8"/>
  <c r="AP27" i="8"/>
  <c r="D41" i="4"/>
  <c r="F41" i="4" s="1"/>
  <c r="E40" i="4"/>
  <c r="AQ26" i="8" l="1"/>
  <c r="AQ16" i="8"/>
  <c r="C45" i="4"/>
  <c r="AR44" i="8"/>
  <c r="AR24" i="8"/>
  <c r="AQ18" i="8"/>
  <c r="AQ27" i="8"/>
  <c r="AQ38" i="8"/>
  <c r="AQ37" i="8"/>
  <c r="AQ46" i="8"/>
  <c r="AQ47" i="8"/>
  <c r="AQ36" i="8"/>
  <c r="E41" i="4"/>
  <c r="D42" i="4"/>
  <c r="F42" i="4" s="1"/>
  <c r="AR26" i="8" l="1"/>
  <c r="AR16" i="8"/>
  <c r="C46" i="4"/>
  <c r="AS24" i="8"/>
  <c r="AS44" i="8"/>
  <c r="AR27" i="8"/>
  <c r="AR18" i="8"/>
  <c r="AR47" i="8"/>
  <c r="AR37" i="8"/>
  <c r="AR38" i="8"/>
  <c r="AR36" i="8"/>
  <c r="AR46" i="8"/>
  <c r="E42" i="4"/>
  <c r="D43" i="4"/>
  <c r="F43" i="4" s="1"/>
  <c r="AS26" i="8" l="1"/>
  <c r="AS16" i="8"/>
  <c r="C47" i="4"/>
  <c r="AS36" i="8"/>
  <c r="AS46" i="8"/>
  <c r="AS38" i="8"/>
  <c r="AS47" i="8"/>
  <c r="AS37" i="8"/>
  <c r="AT44" i="8"/>
  <c r="AT24" i="8"/>
  <c r="AS18" i="8"/>
  <c r="AS27" i="8"/>
  <c r="E43" i="4"/>
  <c r="D44" i="4"/>
  <c r="F44" i="4" s="1"/>
  <c r="AT16" i="8" l="1"/>
  <c r="AT26" i="8"/>
  <c r="C48" i="4"/>
  <c r="AT46" i="8"/>
  <c r="AT38" i="8"/>
  <c r="AT36" i="8"/>
  <c r="AT37" i="8"/>
  <c r="AT47" i="8"/>
  <c r="AU44" i="8"/>
  <c r="AU24" i="8"/>
  <c r="AT18" i="8"/>
  <c r="AT27" i="8"/>
  <c r="E44" i="4"/>
  <c r="D45" i="4"/>
  <c r="F45" i="4" s="1"/>
  <c r="AU16" i="8" l="1"/>
  <c r="AU26" i="8"/>
  <c r="C49" i="4"/>
  <c r="AV44" i="8"/>
  <c r="AV24" i="8"/>
  <c r="AU18" i="8"/>
  <c r="AU27" i="8"/>
  <c r="AU37" i="8"/>
  <c r="AU38" i="8"/>
  <c r="AU47" i="8"/>
  <c r="AU36" i="8"/>
  <c r="AU46" i="8"/>
  <c r="D46" i="4"/>
  <c r="F46" i="4" s="1"/>
  <c r="E45" i="4"/>
  <c r="AV26" i="8" l="1"/>
  <c r="AV16" i="8"/>
  <c r="C50" i="4"/>
  <c r="AW24" i="8"/>
  <c r="AW44" i="8"/>
  <c r="AV18" i="8"/>
  <c r="AV27" i="8"/>
  <c r="AV47" i="8"/>
  <c r="AV38" i="8"/>
  <c r="AV36" i="8"/>
  <c r="AV46" i="8"/>
  <c r="AV37" i="8"/>
  <c r="E46" i="4"/>
  <c r="D47" i="4"/>
  <c r="F47" i="4" s="1"/>
  <c r="AW26" i="8" l="1"/>
  <c r="AW16" i="8"/>
  <c r="C51" i="4"/>
  <c r="AW27" i="8"/>
  <c r="AW18" i="8"/>
  <c r="AX44" i="8"/>
  <c r="AX24" i="8"/>
  <c r="AW47" i="8"/>
  <c r="AW36" i="8"/>
  <c r="AW38" i="8"/>
  <c r="AW37" i="8"/>
  <c r="AW46" i="8"/>
  <c r="E47" i="4"/>
  <c r="D48" i="4"/>
  <c r="F48" i="4" s="1"/>
  <c r="AX16" i="8" l="1"/>
  <c r="AX26" i="8"/>
  <c r="C52" i="4"/>
  <c r="AX38" i="8"/>
  <c r="AX36" i="8"/>
  <c r="AX46" i="8"/>
  <c r="AX37" i="8"/>
  <c r="AX47" i="8"/>
  <c r="AX18" i="8"/>
  <c r="AX27" i="8"/>
  <c r="AY44" i="8"/>
  <c r="AY24" i="8"/>
  <c r="D49" i="4"/>
  <c r="F49" i="4" s="1"/>
  <c r="E48" i="4"/>
  <c r="AY26" i="8" l="1"/>
  <c r="AY16" i="8"/>
  <c r="C53" i="4"/>
  <c r="AZ44" i="8"/>
  <c r="AZ24" i="8"/>
  <c r="AY38" i="8"/>
  <c r="AY36" i="8"/>
  <c r="AY37" i="8"/>
  <c r="AY46" i="8"/>
  <c r="AY47" i="8"/>
  <c r="AY27" i="8"/>
  <c r="AY18" i="8"/>
  <c r="E49" i="4"/>
  <c r="D50" i="4"/>
  <c r="F50" i="4" s="1"/>
  <c r="AZ26" i="8" l="1"/>
  <c r="AZ16" i="8"/>
  <c r="C54" i="4"/>
  <c r="AZ28" i="8"/>
  <c r="AZ18" i="8"/>
  <c r="AZ27" i="8"/>
  <c r="BA24" i="8"/>
  <c r="BA44" i="8"/>
  <c r="AZ47" i="8"/>
  <c r="AZ37" i="8"/>
  <c r="AZ36" i="8"/>
  <c r="AZ38" i="8"/>
  <c r="AZ48" i="8"/>
  <c r="AZ46" i="8"/>
  <c r="D51" i="4"/>
  <c r="F51" i="4" s="1"/>
  <c r="E50" i="4"/>
  <c r="BA26" i="8" l="1"/>
  <c r="BA16" i="8"/>
  <c r="C55" i="4"/>
  <c r="BB44" i="8"/>
  <c r="BB24" i="8"/>
  <c r="BA28" i="8"/>
  <c r="BA18" i="8"/>
  <c r="BA27" i="8"/>
  <c r="AZ49" i="8"/>
  <c r="BA46" i="8"/>
  <c r="BA36" i="8"/>
  <c r="BA48" i="8"/>
  <c r="BA37" i="8"/>
  <c r="BA47" i="8"/>
  <c r="BA38" i="8"/>
  <c r="AZ29" i="8"/>
  <c r="D52" i="4"/>
  <c r="F52" i="4" s="1"/>
  <c r="E51" i="4"/>
  <c r="BB16" i="8" l="1"/>
  <c r="BB26" i="8"/>
  <c r="C56" i="4"/>
  <c r="BC44" i="8"/>
  <c r="BC24" i="8"/>
  <c r="BB28" i="8"/>
  <c r="BB18" i="8"/>
  <c r="BB27" i="8"/>
  <c r="BA49" i="8"/>
  <c r="BA29" i="8"/>
  <c r="BB47" i="8"/>
  <c r="BB36" i="8"/>
  <c r="BB37" i="8"/>
  <c r="BB46" i="8"/>
  <c r="BB48" i="8"/>
  <c r="BB38" i="8"/>
  <c r="E52" i="4"/>
  <c r="D53" i="4"/>
  <c r="F53" i="4" s="1"/>
  <c r="BC16" i="8" l="1"/>
  <c r="BC26" i="8"/>
  <c r="C57" i="4"/>
  <c r="BD44" i="8"/>
  <c r="BD24" i="8"/>
  <c r="BB29" i="8"/>
  <c r="BC27" i="8"/>
  <c r="BC18" i="8"/>
  <c r="BC28" i="8"/>
  <c r="BB49" i="8"/>
  <c r="BC47" i="8"/>
  <c r="BC36" i="8"/>
  <c r="BC38" i="8"/>
  <c r="BC37" i="8"/>
  <c r="BC46" i="8"/>
  <c r="BC48" i="8"/>
  <c r="E53" i="4"/>
  <c r="D54" i="4"/>
  <c r="F54" i="4" s="1"/>
  <c r="BD26" i="8" l="1"/>
  <c r="BD16" i="8"/>
  <c r="C58" i="4"/>
  <c r="BC29" i="8"/>
  <c r="BD27" i="8"/>
  <c r="BD18" i="8"/>
  <c r="BD28" i="8"/>
  <c r="BE24" i="8"/>
  <c r="BE44" i="8"/>
  <c r="BC49" i="8"/>
  <c r="BD47" i="8"/>
  <c r="BD48" i="8"/>
  <c r="BD36" i="8"/>
  <c r="BD38" i="8"/>
  <c r="BD46" i="8"/>
  <c r="BD37" i="8"/>
  <c r="D55" i="4"/>
  <c r="F55" i="4" s="1"/>
  <c r="E54" i="4"/>
  <c r="BE26" i="8" l="1"/>
  <c r="BE16" i="8"/>
  <c r="C59" i="4"/>
  <c r="BE28" i="8"/>
  <c r="BE18" i="8"/>
  <c r="BE27" i="8"/>
  <c r="BF44" i="8"/>
  <c r="BF24" i="8"/>
  <c r="BE37" i="8"/>
  <c r="BE36" i="8"/>
  <c r="BE47" i="8"/>
  <c r="BE38" i="8"/>
  <c r="BE46" i="8"/>
  <c r="BE48" i="8"/>
  <c r="BD29" i="8"/>
  <c r="BD49" i="8"/>
  <c r="E55" i="4"/>
  <c r="D56" i="4"/>
  <c r="F56" i="4" s="1"/>
  <c r="BF16" i="8" l="1"/>
  <c r="BF26" i="8"/>
  <c r="C60" i="4"/>
  <c r="BE49" i="8"/>
  <c r="BE29" i="8"/>
  <c r="BG44" i="8"/>
  <c r="BG24" i="8"/>
  <c r="BF28" i="8"/>
  <c r="BF18" i="8"/>
  <c r="BF27" i="8"/>
  <c r="BF36" i="8"/>
  <c r="BF37" i="8"/>
  <c r="BF46" i="8"/>
  <c r="BF38" i="8"/>
  <c r="BF47" i="8"/>
  <c r="BF48" i="8"/>
  <c r="D57" i="4"/>
  <c r="F57" i="4" s="1"/>
  <c r="E56" i="4"/>
  <c r="BG16" i="8" l="1"/>
  <c r="BG26" i="8"/>
  <c r="C61" i="4"/>
  <c r="BG38" i="8"/>
  <c r="BG36" i="8"/>
  <c r="BG37" i="8"/>
  <c r="BG46" i="8"/>
  <c r="BG47" i="8"/>
  <c r="BG48" i="8"/>
  <c r="BF49" i="8"/>
  <c r="BF29" i="8"/>
  <c r="BH44" i="8"/>
  <c r="BH24" i="8"/>
  <c r="BG28" i="8"/>
  <c r="BG18" i="8"/>
  <c r="BG27" i="8"/>
  <c r="E57" i="4"/>
  <c r="D58" i="4"/>
  <c r="F58" i="4" s="1"/>
  <c r="BH26" i="8" l="1"/>
  <c r="BH16" i="8"/>
  <c r="C62" i="4"/>
  <c r="BI24" i="8"/>
  <c r="BI44" i="8"/>
  <c r="BH27" i="8"/>
  <c r="BH18" i="8"/>
  <c r="BH28" i="8"/>
  <c r="BG49" i="8"/>
  <c r="BH47" i="8"/>
  <c r="BH37" i="8"/>
  <c r="BH46" i="8"/>
  <c r="BH38" i="8"/>
  <c r="BH36" i="8"/>
  <c r="BH48" i="8"/>
  <c r="BG29" i="8"/>
  <c r="E58" i="4"/>
  <c r="D59" i="4"/>
  <c r="F59" i="4" s="1"/>
  <c r="BI26" i="8" l="1"/>
  <c r="BI16" i="8"/>
  <c r="C63" i="4"/>
  <c r="BJ44" i="8"/>
  <c r="BJ24" i="8"/>
  <c r="BI48" i="8"/>
  <c r="BI47" i="8"/>
  <c r="BI37" i="8"/>
  <c r="BI36" i="8"/>
  <c r="BI46" i="8"/>
  <c r="BI38" i="8"/>
  <c r="BH29" i="8"/>
  <c r="BH49" i="8"/>
  <c r="BI27" i="8"/>
  <c r="BI18" i="8"/>
  <c r="BI28" i="8"/>
  <c r="E59" i="4"/>
  <c r="D60" i="4"/>
  <c r="F60" i="4" s="1"/>
  <c r="BJ16" i="8" l="1"/>
  <c r="BJ26" i="8"/>
  <c r="C64" i="4"/>
  <c r="BJ28" i="8"/>
  <c r="BJ18" i="8"/>
  <c r="BJ27" i="8"/>
  <c r="BJ36" i="8"/>
  <c r="BJ38" i="8"/>
  <c r="BJ48" i="8"/>
  <c r="BJ47" i="8"/>
  <c r="BJ46" i="8"/>
  <c r="BJ37" i="8"/>
  <c r="BK44" i="8"/>
  <c r="BK24" i="8"/>
  <c r="BI29" i="8"/>
  <c r="BI49" i="8"/>
  <c r="E60" i="4"/>
  <c r="D61" i="4"/>
  <c r="F61" i="4" s="1"/>
  <c r="BK16" i="8" l="1"/>
  <c r="BK26" i="8"/>
  <c r="C65" i="4"/>
  <c r="BK47" i="8"/>
  <c r="BK37" i="8"/>
  <c r="BK38" i="8"/>
  <c r="BK36" i="8"/>
  <c r="BK48" i="8"/>
  <c r="BK46" i="8"/>
  <c r="BJ29" i="8"/>
  <c r="BL44" i="8"/>
  <c r="BL24" i="8"/>
  <c r="BK28" i="8"/>
  <c r="BK27" i="8"/>
  <c r="BK18" i="8"/>
  <c r="BJ49" i="8"/>
  <c r="E61" i="4"/>
  <c r="D62" i="4"/>
  <c r="F62" i="4" s="1"/>
  <c r="BL26" i="8" l="1"/>
  <c r="BL16" i="8"/>
  <c r="C66" i="4"/>
  <c r="BK49" i="8"/>
  <c r="BL47" i="8"/>
  <c r="BL37" i="8"/>
  <c r="BL36" i="8"/>
  <c r="BL46" i="8"/>
  <c r="BL48" i="8"/>
  <c r="BL38" i="8"/>
  <c r="BM24" i="8"/>
  <c r="BM44" i="8"/>
  <c r="BL18" i="8"/>
  <c r="BL28" i="8"/>
  <c r="BL27" i="8"/>
  <c r="BK29" i="8"/>
  <c r="D63" i="4"/>
  <c r="F63" i="4" s="1"/>
  <c r="E62" i="4"/>
  <c r="BM26" i="8" l="1"/>
  <c r="BM16" i="8"/>
  <c r="C67" i="4"/>
  <c r="BM46" i="8"/>
  <c r="BM38" i="8"/>
  <c r="BM48" i="8"/>
  <c r="BM37" i="8"/>
  <c r="BM47" i="8"/>
  <c r="BM36" i="8"/>
  <c r="BN44" i="8"/>
  <c r="BN24" i="8"/>
  <c r="BM18" i="8"/>
  <c r="BM28" i="8"/>
  <c r="BM27" i="8"/>
  <c r="BL49" i="8"/>
  <c r="BL29" i="8"/>
  <c r="E63" i="4"/>
  <c r="D64" i="4"/>
  <c r="F64" i="4" s="1"/>
  <c r="BN16" i="8" l="1"/>
  <c r="BN26" i="8"/>
  <c r="C68" i="4"/>
  <c r="BO44" i="8"/>
  <c r="BO24" i="8"/>
  <c r="BN38" i="8"/>
  <c r="BN36" i="8"/>
  <c r="BN48" i="8"/>
  <c r="BN37" i="8"/>
  <c r="BN47" i="8"/>
  <c r="BN46" i="8"/>
  <c r="BM29" i="8"/>
  <c r="BN18" i="8"/>
  <c r="BN27" i="8"/>
  <c r="BN28" i="8"/>
  <c r="BM49" i="8"/>
  <c r="D65" i="4"/>
  <c r="F65" i="4" s="1"/>
  <c r="E64" i="4"/>
  <c r="BO26" i="8" l="1"/>
  <c r="BO16" i="8"/>
  <c r="C69" i="4"/>
  <c r="BP44" i="8"/>
  <c r="BP24" i="8"/>
  <c r="BN29" i="8"/>
  <c r="BO28" i="8"/>
  <c r="BO18" i="8"/>
  <c r="BO27" i="8"/>
  <c r="BN49" i="8"/>
  <c r="BO38" i="8"/>
  <c r="BO36" i="8"/>
  <c r="BO37" i="8"/>
  <c r="BO46" i="8"/>
  <c r="BO48" i="8"/>
  <c r="BO47" i="8"/>
  <c r="E65" i="4"/>
  <c r="D66" i="4"/>
  <c r="F66" i="4" s="1"/>
  <c r="BP26" i="8" l="1"/>
  <c r="BP16" i="8"/>
  <c r="C70" i="4"/>
  <c r="BQ24" i="8"/>
  <c r="BQ44" i="8"/>
  <c r="BO29" i="8"/>
  <c r="BP47" i="8"/>
  <c r="BP36" i="8"/>
  <c r="BP37" i="8"/>
  <c r="BP38" i="8"/>
  <c r="BP46" i="8"/>
  <c r="BP48" i="8"/>
  <c r="BO49" i="8"/>
  <c r="BP18" i="8"/>
  <c r="BP27" i="8"/>
  <c r="BP28" i="8"/>
  <c r="D67" i="4"/>
  <c r="F67" i="4" s="1"/>
  <c r="E66" i="4"/>
  <c r="BQ26" i="8" l="1"/>
  <c r="BQ16" i="8"/>
  <c r="C71" i="4"/>
  <c r="BQ37" i="8"/>
  <c r="BQ47" i="8"/>
  <c r="BQ48" i="8"/>
  <c r="BQ46" i="8"/>
  <c r="BQ38" i="8"/>
  <c r="BQ36" i="8"/>
  <c r="BP29" i="8"/>
  <c r="BR44" i="8"/>
  <c r="BR24" i="8"/>
  <c r="BP49" i="8"/>
  <c r="BQ28" i="8"/>
  <c r="BQ27" i="8"/>
  <c r="BQ18" i="8"/>
  <c r="E67" i="4"/>
  <c r="D68" i="4"/>
  <c r="F68" i="4" s="1"/>
  <c r="BR16" i="8" l="1"/>
  <c r="BR26" i="8"/>
  <c r="C72" i="4"/>
  <c r="BS44" i="8"/>
  <c r="BS24" i="8"/>
  <c r="BQ49" i="8"/>
  <c r="BQ29" i="8"/>
  <c r="BR28" i="8"/>
  <c r="BR27" i="8"/>
  <c r="BR18" i="8"/>
  <c r="BR47" i="8"/>
  <c r="BR36" i="8"/>
  <c r="BR48" i="8"/>
  <c r="BR46" i="8"/>
  <c r="BR38" i="8"/>
  <c r="BR37" i="8"/>
  <c r="D69" i="4"/>
  <c r="F69" i="4" s="1"/>
  <c r="E68" i="4"/>
  <c r="BS16" i="8" l="1"/>
  <c r="BS26" i="8"/>
  <c r="C73" i="4"/>
  <c r="BT44" i="8"/>
  <c r="BT24" i="8"/>
  <c r="BR49" i="8"/>
  <c r="BS27" i="8"/>
  <c r="BS18" i="8"/>
  <c r="BS28" i="8"/>
  <c r="BR29" i="8"/>
  <c r="BS47" i="8"/>
  <c r="BS38" i="8"/>
  <c r="BS37" i="8"/>
  <c r="BS36" i="8"/>
  <c r="BS46" i="8"/>
  <c r="BS48" i="8"/>
  <c r="D70" i="4"/>
  <c r="F70" i="4" s="1"/>
  <c r="E69" i="4"/>
  <c r="BT26" i="8" l="1"/>
  <c r="BT16" i="8"/>
  <c r="C74" i="4"/>
  <c r="BU24" i="8"/>
  <c r="BU44" i="8"/>
  <c r="BT47" i="8"/>
  <c r="BT46" i="8"/>
  <c r="BT36" i="8"/>
  <c r="BT37" i="8"/>
  <c r="BT48" i="8"/>
  <c r="BT38" i="8"/>
  <c r="BS49" i="8"/>
  <c r="BT27" i="8"/>
  <c r="BT18" i="8"/>
  <c r="BT28" i="8"/>
  <c r="BS29" i="8"/>
  <c r="E70" i="4"/>
  <c r="D71" i="4"/>
  <c r="F71" i="4" s="1"/>
  <c r="BU26" i="8" l="1"/>
  <c r="BU16" i="8"/>
  <c r="C75" i="4"/>
  <c r="BU37" i="8"/>
  <c r="BU47" i="8"/>
  <c r="BU46" i="8"/>
  <c r="BU38" i="8"/>
  <c r="BU48" i="8"/>
  <c r="BU36" i="8"/>
  <c r="BV44" i="8"/>
  <c r="BV24" i="8"/>
  <c r="BT29" i="8"/>
  <c r="BT49" i="8"/>
  <c r="BU28" i="8"/>
  <c r="BU18" i="8"/>
  <c r="BU27" i="8"/>
  <c r="E71" i="4"/>
  <c r="D72" i="4"/>
  <c r="F72" i="4" s="1"/>
  <c r="BV16" i="8" l="1"/>
  <c r="BV26" i="8"/>
  <c r="C76" i="4"/>
  <c r="BU29" i="8"/>
  <c r="BU49" i="8"/>
  <c r="BV36" i="8"/>
  <c r="BV48" i="8"/>
  <c r="BV38" i="8"/>
  <c r="BV37" i="8"/>
  <c r="BV46" i="8"/>
  <c r="BV47" i="8"/>
  <c r="BW44" i="8"/>
  <c r="BW24" i="8"/>
  <c r="BV28" i="8"/>
  <c r="BV18" i="8"/>
  <c r="BV27" i="8"/>
  <c r="D73" i="4"/>
  <c r="F73" i="4" s="1"/>
  <c r="E72" i="4"/>
  <c r="BW16" i="8" l="1"/>
  <c r="BW26" i="8"/>
  <c r="C77" i="4"/>
  <c r="BX44" i="8"/>
  <c r="BX24" i="8"/>
  <c r="BW28" i="8"/>
  <c r="BW18" i="8"/>
  <c r="BW27" i="8"/>
  <c r="BV49" i="8"/>
  <c r="BV29" i="8"/>
  <c r="BW36" i="8"/>
  <c r="BW37" i="8"/>
  <c r="BW38" i="8"/>
  <c r="BW46" i="8"/>
  <c r="BW47" i="8"/>
  <c r="BW48" i="8"/>
  <c r="E73" i="4"/>
  <c r="D74" i="4"/>
  <c r="F74" i="4" s="1"/>
  <c r="BX26" i="8" l="1"/>
  <c r="BX16" i="8"/>
  <c r="C78" i="4"/>
  <c r="BX27" i="8"/>
  <c r="BX18" i="8"/>
  <c r="BX28" i="8"/>
  <c r="BW29" i="8"/>
  <c r="BX47" i="8"/>
  <c r="BX37" i="8"/>
  <c r="BX38" i="8"/>
  <c r="BX46" i="8"/>
  <c r="BX36" i="8"/>
  <c r="BX48" i="8"/>
  <c r="BW49" i="8"/>
  <c r="BY24" i="8"/>
  <c r="BY44" i="8"/>
  <c r="D75" i="4"/>
  <c r="F75" i="4" s="1"/>
  <c r="E74" i="4"/>
  <c r="BY26" i="8" l="1"/>
  <c r="BY16" i="8"/>
  <c r="C79" i="4"/>
  <c r="BX29" i="8"/>
  <c r="BZ44" i="8"/>
  <c r="BZ24" i="8"/>
  <c r="BY27" i="8"/>
  <c r="BY28" i="8"/>
  <c r="BY18" i="8"/>
  <c r="BX49" i="8"/>
  <c r="BY48" i="8"/>
  <c r="BY47" i="8"/>
  <c r="BY37" i="8"/>
  <c r="BY46" i="8"/>
  <c r="BY38" i="8"/>
  <c r="BY36" i="8"/>
  <c r="E75" i="4"/>
  <c r="D76" i="4"/>
  <c r="F76" i="4" s="1"/>
  <c r="BZ16" i="8" l="1"/>
  <c r="BZ26" i="8"/>
  <c r="C80" i="4"/>
  <c r="BY49" i="8"/>
  <c r="BZ28" i="8"/>
  <c r="BZ27" i="8"/>
  <c r="BZ18" i="8"/>
  <c r="CA44" i="8"/>
  <c r="CA24" i="8"/>
  <c r="BY29" i="8"/>
  <c r="BZ38" i="8"/>
  <c r="BZ36" i="8"/>
  <c r="BZ47" i="8"/>
  <c r="BZ37" i="8"/>
  <c r="BZ48" i="8"/>
  <c r="BZ46" i="8"/>
  <c r="D77" i="4"/>
  <c r="F77" i="4" s="1"/>
  <c r="E76" i="4"/>
  <c r="CA26" i="8" l="1"/>
  <c r="CA16" i="8"/>
  <c r="C81" i="4"/>
  <c r="CA47" i="8"/>
  <c r="CA36" i="8"/>
  <c r="CA37" i="8"/>
  <c r="CA38" i="8"/>
  <c r="CA48" i="8"/>
  <c r="CA46" i="8"/>
  <c r="CB44" i="8"/>
  <c r="CB24" i="8"/>
  <c r="BZ29" i="8"/>
  <c r="BZ49" i="8"/>
  <c r="CA28" i="8"/>
  <c r="CA27" i="8"/>
  <c r="CA18" i="8"/>
  <c r="E77" i="4"/>
  <c r="D78" i="4"/>
  <c r="F78" i="4" s="1"/>
  <c r="CB26" i="8" l="1"/>
  <c r="CB16" i="8"/>
  <c r="C82" i="4"/>
  <c r="CB18" i="8"/>
  <c r="CB28" i="8"/>
  <c r="CB27" i="8"/>
  <c r="CB47" i="8"/>
  <c r="CB38" i="8"/>
  <c r="CB48" i="8"/>
  <c r="CB36" i="8"/>
  <c r="CB46" i="8"/>
  <c r="CB37" i="8"/>
  <c r="CC24" i="8"/>
  <c r="CC44" i="8"/>
  <c r="CA49" i="8"/>
  <c r="CA29" i="8"/>
  <c r="E78" i="4"/>
  <c r="D79" i="4"/>
  <c r="F79" i="4" s="1"/>
  <c r="CC26" i="8" l="1"/>
  <c r="CC16" i="8"/>
  <c r="C83" i="4"/>
  <c r="CB29" i="8"/>
  <c r="CC38" i="8"/>
  <c r="CC48" i="8"/>
  <c r="CC46" i="8"/>
  <c r="CC36" i="8"/>
  <c r="CC47" i="8"/>
  <c r="CC37" i="8"/>
  <c r="CD44" i="8"/>
  <c r="CD24" i="8"/>
  <c r="CB49" i="8"/>
  <c r="CC28" i="8"/>
  <c r="CC27" i="8"/>
  <c r="CC18" i="8"/>
  <c r="D80" i="4"/>
  <c r="F80" i="4" s="1"/>
  <c r="E79" i="4"/>
  <c r="CD16" i="8" l="1"/>
  <c r="CD26" i="8"/>
  <c r="C84" i="4"/>
  <c r="CE44" i="8"/>
  <c r="CE24" i="8"/>
  <c r="CC29" i="8"/>
  <c r="CC49" i="8"/>
  <c r="CD38" i="8"/>
  <c r="CD36" i="8"/>
  <c r="CD47" i="8"/>
  <c r="CD48" i="8"/>
  <c r="CD46" i="8"/>
  <c r="CD37" i="8"/>
  <c r="CD18" i="8"/>
  <c r="CD28" i="8"/>
  <c r="CD27" i="8"/>
  <c r="E80" i="4"/>
  <c r="D81" i="4"/>
  <c r="F81" i="4" s="1"/>
  <c r="CE16" i="8" l="1"/>
  <c r="CE26" i="8"/>
  <c r="C85" i="4"/>
  <c r="CE27" i="8"/>
  <c r="CE28" i="8"/>
  <c r="CE18" i="8"/>
  <c r="CD49" i="8"/>
  <c r="CF44" i="8"/>
  <c r="CF24" i="8"/>
  <c r="CE37" i="8"/>
  <c r="CE38" i="8"/>
  <c r="CE46" i="8"/>
  <c r="CE48" i="8"/>
  <c r="CE47" i="8"/>
  <c r="CE36" i="8"/>
  <c r="CD29" i="8"/>
  <c r="E81" i="4"/>
  <c r="D82" i="4"/>
  <c r="F82" i="4" s="1"/>
  <c r="CF26" i="8" l="1"/>
  <c r="CF16" i="8"/>
  <c r="C86" i="4"/>
  <c r="CE29" i="8"/>
  <c r="CF47" i="8"/>
  <c r="CF37" i="8"/>
  <c r="CF36" i="8"/>
  <c r="CF38" i="8"/>
  <c r="CF48" i="8"/>
  <c r="CF46" i="8"/>
  <c r="CF18" i="8"/>
  <c r="CF27" i="8"/>
  <c r="C58" i="8" s="1"/>
  <c r="CB25" i="8"/>
  <c r="CF28" i="8"/>
  <c r="CE49" i="8"/>
  <c r="D83" i="4"/>
  <c r="F83" i="4" s="1"/>
  <c r="E82" i="4"/>
  <c r="C87" i="4" l="1"/>
  <c r="CE25" i="8"/>
  <c r="D25" i="8"/>
  <c r="F25" i="8"/>
  <c r="J57" i="8"/>
  <c r="H25" i="8"/>
  <c r="Q56" i="8"/>
  <c r="C25" i="8"/>
  <c r="J56" i="8"/>
  <c r="E25" i="8"/>
  <c r="I25" i="8"/>
  <c r="K25" i="8"/>
  <c r="J25" i="8"/>
  <c r="C57" i="8"/>
  <c r="C59" i="8" s="1"/>
  <c r="G25" i="8"/>
  <c r="J59" i="8"/>
  <c r="M25" i="8"/>
  <c r="N25" i="8"/>
  <c r="L25" i="8"/>
  <c r="O25" i="8"/>
  <c r="Q25" i="8"/>
  <c r="P25" i="8"/>
  <c r="R25" i="8"/>
  <c r="S25" i="8"/>
  <c r="T25" i="8"/>
  <c r="V25" i="8"/>
  <c r="U25" i="8"/>
  <c r="X25" i="8"/>
  <c r="W25" i="8"/>
  <c r="Y25" i="8"/>
  <c r="AA25" i="8"/>
  <c r="Z25" i="8"/>
  <c r="AB25" i="8"/>
  <c r="AC25" i="8"/>
  <c r="AD25" i="8"/>
  <c r="AE25" i="8"/>
  <c r="AF25" i="8"/>
  <c r="AG25" i="8"/>
  <c r="AI25" i="8"/>
  <c r="AH25" i="8"/>
  <c r="AJ25" i="8"/>
  <c r="AL25" i="8"/>
  <c r="AK25" i="8"/>
  <c r="AN25" i="8"/>
  <c r="AM25" i="8"/>
  <c r="AO25" i="8"/>
  <c r="AQ25" i="8"/>
  <c r="AP25" i="8"/>
  <c r="AS25" i="8"/>
  <c r="AR25" i="8"/>
  <c r="AT25" i="8"/>
  <c r="AU25" i="8"/>
  <c r="AV25" i="8"/>
  <c r="AW25" i="8"/>
  <c r="AY25" i="8"/>
  <c r="AX25" i="8"/>
  <c r="AZ25" i="8"/>
  <c r="BA25" i="8"/>
  <c r="BB25" i="8"/>
  <c r="BD25" i="8"/>
  <c r="BC25" i="8"/>
  <c r="BE25" i="8"/>
  <c r="BF25" i="8"/>
  <c r="BG25" i="8"/>
  <c r="BJ25" i="8"/>
  <c r="BH25" i="8"/>
  <c r="BI25" i="8"/>
  <c r="BK25" i="8"/>
  <c r="BL25" i="8"/>
  <c r="BM25" i="8"/>
  <c r="BN25" i="8"/>
  <c r="BO25" i="8"/>
  <c r="BP25" i="8"/>
  <c r="BS25" i="8"/>
  <c r="BQ25" i="8"/>
  <c r="BR25" i="8"/>
  <c r="BT25" i="8"/>
  <c r="BU25" i="8"/>
  <c r="BV25" i="8"/>
  <c r="BW25" i="8"/>
  <c r="BY25" i="8"/>
  <c r="BX25" i="8"/>
  <c r="CD25" i="8"/>
  <c r="CC25" i="8"/>
  <c r="CA25" i="8"/>
  <c r="BZ25" i="8"/>
  <c r="CF29" i="8"/>
  <c r="CF25" i="8"/>
  <c r="CF49" i="8"/>
  <c r="D84" i="4"/>
  <c r="F84" i="4" s="1"/>
  <c r="E83" i="4"/>
  <c r="C66" i="8" l="1"/>
  <c r="C64" i="8"/>
  <c r="C65" i="8"/>
  <c r="J60" i="8"/>
  <c r="Q59" i="8"/>
  <c r="S56" i="8"/>
  <c r="C62" i="8"/>
  <c r="C63" i="8"/>
  <c r="D85" i="4"/>
  <c r="F85" i="4" s="1"/>
  <c r="E84" i="4"/>
  <c r="C67" i="8" l="1"/>
  <c r="C70" i="8" s="1"/>
  <c r="I28" i="8" s="1"/>
  <c r="I29" i="8" s="1"/>
  <c r="J28" i="8"/>
  <c r="U20" i="2"/>
  <c r="E85" i="4"/>
  <c r="D86" i="4"/>
  <c r="F86" i="4" s="1"/>
  <c r="O46" i="8" l="1"/>
  <c r="I48" i="8"/>
  <c r="K28" i="8"/>
  <c r="J29" i="8"/>
  <c r="V20" i="2"/>
  <c r="E86" i="4"/>
  <c r="D87" i="4"/>
  <c r="F87" i="4" s="1"/>
  <c r="P46" i="8" l="1"/>
  <c r="O47" i="8"/>
  <c r="J48" i="8"/>
  <c r="I49" i="8"/>
  <c r="L28" i="8"/>
  <c r="K29" i="8"/>
  <c r="W20" i="2"/>
  <c r="E87" i="4"/>
  <c r="Q46" i="8" l="1"/>
  <c r="P47" i="8"/>
  <c r="J49" i="8"/>
  <c r="K48" i="8"/>
  <c r="M28" i="8"/>
  <c r="L29" i="8"/>
  <c r="X20" i="2"/>
  <c r="R46" i="8" l="1"/>
  <c r="Q47" i="8"/>
  <c r="N28" i="8"/>
  <c r="M29" i="8"/>
  <c r="L48" i="8"/>
  <c r="K49" i="8"/>
  <c r="Y20" i="2"/>
  <c r="S46" i="8" l="1"/>
  <c r="R47" i="8"/>
  <c r="O28" i="8"/>
  <c r="N29" i="8"/>
  <c r="L49" i="8"/>
  <c r="M48" i="8"/>
  <c r="Z20" i="2"/>
  <c r="T46" i="8" l="1"/>
  <c r="S47" i="8"/>
  <c r="O29" i="8"/>
  <c r="P28" i="8"/>
  <c r="N48" i="8"/>
  <c r="M49" i="8"/>
  <c r="AA20" i="2"/>
  <c r="T47" i="8" l="1"/>
  <c r="U46" i="8"/>
  <c r="O48" i="8"/>
  <c r="N49" i="8"/>
  <c r="P29" i="8"/>
  <c r="Q28" i="8"/>
  <c r="AB20" i="2"/>
  <c r="V46" i="8" l="1"/>
  <c r="U47" i="8"/>
  <c r="O49" i="8"/>
  <c r="P48" i="8"/>
  <c r="Q29" i="8"/>
  <c r="R28" i="8"/>
  <c r="AC20" i="2"/>
  <c r="W46" i="8" l="1"/>
  <c r="V47" i="8"/>
  <c r="Q48" i="8"/>
  <c r="P49" i="8"/>
  <c r="S28" i="8"/>
  <c r="R29" i="8"/>
  <c r="AD20" i="2"/>
  <c r="W47" i="8" l="1"/>
  <c r="D58" i="8" s="1"/>
  <c r="E58" i="8" s="1"/>
  <c r="W45" i="8"/>
  <c r="AO45" i="8"/>
  <c r="X45" i="8"/>
  <c r="AU45" i="8"/>
  <c r="BI45" i="8"/>
  <c r="Z45" i="8"/>
  <c r="BO45" i="8"/>
  <c r="K57" i="8"/>
  <c r="L57" i="8" s="1"/>
  <c r="AN45" i="8"/>
  <c r="AD45" i="8"/>
  <c r="BV45" i="8"/>
  <c r="BR45" i="8"/>
  <c r="BD45" i="8"/>
  <c r="K59" i="8"/>
  <c r="L59" i="8" s="1"/>
  <c r="BU45" i="8"/>
  <c r="AJ45" i="8"/>
  <c r="O45" i="8"/>
  <c r="AT45" i="8"/>
  <c r="AS45" i="8"/>
  <c r="CD45" i="8"/>
  <c r="AR45" i="8"/>
  <c r="AE45" i="8"/>
  <c r="M45" i="8"/>
  <c r="BH45" i="8"/>
  <c r="AB45" i="8"/>
  <c r="CE45" i="8"/>
  <c r="CC45" i="8"/>
  <c r="BT45" i="8"/>
  <c r="AZ45" i="8"/>
  <c r="I45" i="8"/>
  <c r="BC45" i="8"/>
  <c r="BF45" i="8"/>
  <c r="CA45" i="8"/>
  <c r="BX45" i="8"/>
  <c r="BJ45" i="8"/>
  <c r="C45" i="8"/>
  <c r="BM45" i="8"/>
  <c r="BP45" i="8"/>
  <c r="AP45" i="8"/>
  <c r="BY45" i="8"/>
  <c r="BS45" i="8"/>
  <c r="AC45" i="8"/>
  <c r="BK45" i="8"/>
  <c r="AK45" i="8"/>
  <c r="CB45" i="8"/>
  <c r="Y45" i="8"/>
  <c r="BB45" i="8"/>
  <c r="E45" i="8"/>
  <c r="AW45" i="8"/>
  <c r="N45" i="8"/>
  <c r="CF45" i="8"/>
  <c r="AF45" i="8"/>
  <c r="AY45" i="8"/>
  <c r="BE45" i="8"/>
  <c r="G45" i="8"/>
  <c r="BZ45" i="8"/>
  <c r="BL45" i="8"/>
  <c r="D45" i="8"/>
  <c r="L45" i="8"/>
  <c r="BQ45" i="8"/>
  <c r="P45" i="8"/>
  <c r="AX45" i="8"/>
  <c r="R58" i="8"/>
  <c r="BA45" i="8"/>
  <c r="D57" i="8"/>
  <c r="AM45" i="8"/>
  <c r="H45" i="8"/>
  <c r="F45" i="8"/>
  <c r="K56" i="8"/>
  <c r="BG45" i="8"/>
  <c r="BN45" i="8"/>
  <c r="AG45" i="8"/>
  <c r="AA45" i="8"/>
  <c r="AH45" i="8"/>
  <c r="AI45" i="8"/>
  <c r="J45" i="8"/>
  <c r="AV45" i="8"/>
  <c r="Q45" i="8"/>
  <c r="K45" i="8"/>
  <c r="BW45" i="8"/>
  <c r="AL45" i="8"/>
  <c r="AQ45" i="8"/>
  <c r="U45" i="8"/>
  <c r="V45" i="8"/>
  <c r="T45" i="8"/>
  <c r="S45" i="8"/>
  <c r="R45" i="8"/>
  <c r="S29" i="8"/>
  <c r="T28" i="8"/>
  <c r="R48" i="8"/>
  <c r="Q49" i="8"/>
  <c r="AE20" i="2"/>
  <c r="D65" i="8" l="1"/>
  <c r="E65" i="8" s="1"/>
  <c r="K60" i="8"/>
  <c r="L60" i="8" s="1"/>
  <c r="L56" i="8"/>
  <c r="E57" i="8"/>
  <c r="D59" i="8"/>
  <c r="E59" i="8" s="1"/>
  <c r="S58" i="8"/>
  <c r="R59" i="8"/>
  <c r="S59" i="8" s="1"/>
  <c r="S60" i="8" s="1"/>
  <c r="D63" i="8"/>
  <c r="E63" i="8" s="1"/>
  <c r="D66" i="8"/>
  <c r="E66" i="8" s="1"/>
  <c r="D62" i="8"/>
  <c r="D64" i="8"/>
  <c r="E64" i="8" s="1"/>
  <c r="S48" i="8"/>
  <c r="R49" i="8"/>
  <c r="T29" i="8"/>
  <c r="U28" i="8"/>
  <c r="AF20" i="2"/>
  <c r="E62" i="8" l="1"/>
  <c r="D67" i="8"/>
  <c r="V28" i="8"/>
  <c r="U29" i="8"/>
  <c r="S49" i="8"/>
  <c r="T48" i="8"/>
  <c r="AG20" i="2"/>
  <c r="E67" i="8" l="1"/>
  <c r="D70" i="8"/>
  <c r="E70" i="8" s="1"/>
  <c r="T49" i="8"/>
  <c r="U48" i="8"/>
  <c r="V29" i="8"/>
  <c r="W28" i="8"/>
  <c r="AH20" i="2"/>
  <c r="X28" i="8" l="1"/>
  <c r="W29" i="8"/>
  <c r="V48" i="8"/>
  <c r="U49" i="8"/>
  <c r="AI20" i="2"/>
  <c r="V49" i="8" l="1"/>
  <c r="W48" i="8"/>
  <c r="X29" i="8"/>
  <c r="Y28" i="8"/>
  <c r="AJ20" i="2"/>
  <c r="Z28" i="8" l="1"/>
  <c r="Y29" i="8"/>
  <c r="W49" i="8"/>
  <c r="X48" i="8"/>
  <c r="AK20" i="2"/>
  <c r="X49" i="8" l="1"/>
  <c r="Y48" i="8"/>
  <c r="Z29" i="8"/>
  <c r="AA28" i="8"/>
  <c r="AL20" i="2"/>
  <c r="AB28" i="8" l="1"/>
  <c r="AA29" i="8"/>
  <c r="Z48" i="8"/>
  <c r="Y49" i="8"/>
  <c r="AM20" i="2"/>
  <c r="AB29" i="8" l="1"/>
  <c r="AC28" i="8"/>
  <c r="AA48" i="8"/>
  <c r="Z49" i="8"/>
  <c r="AN20" i="2"/>
  <c r="AC29" i="8" l="1"/>
  <c r="AD28" i="8"/>
  <c r="AB48" i="8"/>
  <c r="AA49" i="8"/>
  <c r="AO20" i="2"/>
  <c r="AB49" i="8" l="1"/>
  <c r="AC48" i="8"/>
  <c r="AD29" i="8"/>
  <c r="AE28" i="8"/>
  <c r="AP20" i="2"/>
  <c r="AC49" i="8" l="1"/>
  <c r="AD48" i="8"/>
  <c r="AF28" i="8"/>
  <c r="AG28" i="8" s="1"/>
  <c r="AE29" i="8"/>
  <c r="AQ20" i="2"/>
  <c r="AG29" i="8" l="1"/>
  <c r="AH28" i="8"/>
  <c r="AE48" i="8"/>
  <c r="AD49" i="8"/>
  <c r="AF29" i="8"/>
  <c r="AR20" i="2"/>
  <c r="AH29" i="8" l="1"/>
  <c r="AI28" i="8"/>
  <c r="AF48" i="8"/>
  <c r="AG48" i="8" s="1"/>
  <c r="AE49" i="8"/>
  <c r="AS20" i="2"/>
  <c r="AH48" i="8" l="1"/>
  <c r="AG49" i="8"/>
  <c r="AI29" i="8"/>
  <c r="AJ28" i="8"/>
  <c r="AF49" i="8"/>
  <c r="AT20" i="2"/>
  <c r="AK28" i="8" l="1"/>
  <c r="AJ29" i="8"/>
  <c r="AH49" i="8"/>
  <c r="AI48" i="8"/>
  <c r="AU20" i="2"/>
  <c r="AI49" i="8" l="1"/>
  <c r="AJ48" i="8"/>
  <c r="AL28" i="8"/>
  <c r="AK29" i="8"/>
  <c r="AV20" i="2"/>
  <c r="AW20" i="2" s="1"/>
  <c r="AX20" i="2" s="1"/>
  <c r="AY20" i="2" s="1"/>
  <c r="AZ20" i="2" s="1"/>
  <c r="BA20" i="2" s="1"/>
  <c r="BB20" i="2" s="1"/>
  <c r="BC20" i="2" s="1"/>
  <c r="BD20" i="2" s="1"/>
  <c r="BE20" i="2" s="1"/>
  <c r="BF20" i="2" s="1"/>
  <c r="BG20" i="2" s="1"/>
  <c r="BH20" i="2" s="1"/>
  <c r="BI20" i="2" s="1"/>
  <c r="BJ20" i="2" s="1"/>
  <c r="BK20" i="2" s="1"/>
  <c r="BL20" i="2" s="1"/>
  <c r="BM20" i="2" s="1"/>
  <c r="BN20" i="2" s="1"/>
  <c r="BO20" i="2" s="1"/>
  <c r="BP20" i="2" s="1"/>
  <c r="BQ20" i="2" s="1"/>
  <c r="BR20" i="2" s="1"/>
  <c r="BS20" i="2" s="1"/>
  <c r="BT20" i="2" s="1"/>
  <c r="BU20" i="2" s="1"/>
  <c r="BV20" i="2" s="1"/>
  <c r="BW20" i="2" s="1"/>
  <c r="BX20" i="2" s="1"/>
  <c r="BY20" i="2" s="1"/>
  <c r="BZ20" i="2" s="1"/>
  <c r="CA20" i="2" s="1"/>
  <c r="CB20" i="2" s="1"/>
  <c r="CC20" i="2" s="1"/>
  <c r="CD20" i="2" s="1"/>
  <c r="CE20" i="2" s="1"/>
  <c r="CF20" i="2" s="1"/>
  <c r="CG20" i="2" s="1"/>
  <c r="CH20" i="2" s="1"/>
  <c r="CI20" i="2" s="1"/>
  <c r="CJ20" i="2" s="1"/>
  <c r="CK20" i="2" s="1"/>
  <c r="CL20" i="2" s="1"/>
  <c r="AJ49" i="8" l="1"/>
  <c r="AK48" i="8"/>
  <c r="AL29" i="8"/>
  <c r="AM28" i="8"/>
  <c r="AL48" i="8" l="1"/>
  <c r="AK49" i="8"/>
  <c r="AM29" i="8"/>
  <c r="AN28" i="8"/>
  <c r="AN29" i="8" l="1"/>
  <c r="AO28" i="8"/>
  <c r="AM48" i="8"/>
  <c r="AL49" i="8"/>
  <c r="AO29" i="8" l="1"/>
  <c r="AP28" i="8"/>
  <c r="AN48" i="8"/>
  <c r="AM49" i="8"/>
  <c r="AO48" i="8" l="1"/>
  <c r="AN49" i="8"/>
  <c r="AQ28" i="8"/>
  <c r="AP29" i="8"/>
  <c r="AR28" i="8" l="1"/>
  <c r="AQ29" i="8"/>
  <c r="AP48" i="8"/>
  <c r="AO49" i="8"/>
  <c r="AQ48" i="8" l="1"/>
  <c r="AP49" i="8"/>
  <c r="AR29" i="8"/>
  <c r="AS28" i="8"/>
  <c r="AQ49" i="8" l="1"/>
  <c r="AR48" i="8"/>
  <c r="AT28" i="8"/>
  <c r="AS29" i="8"/>
  <c r="AS48" i="8" l="1"/>
  <c r="AR49" i="8"/>
  <c r="AU28" i="8"/>
  <c r="AT29" i="8"/>
  <c r="AV28" i="8" l="1"/>
  <c r="AW28" i="8" s="1"/>
  <c r="AU29" i="8"/>
  <c r="AT48" i="8"/>
  <c r="AS49" i="8"/>
  <c r="AX28" i="8" l="1"/>
  <c r="AW29" i="8"/>
  <c r="AT49" i="8"/>
  <c r="AU48" i="8"/>
  <c r="AV29" i="8"/>
  <c r="AX29" i="8" l="1"/>
  <c r="AY28" i="8"/>
  <c r="AU49" i="8"/>
  <c r="AV48" i="8"/>
  <c r="AW48" i="8" s="1"/>
  <c r="AX48" i="8" l="1"/>
  <c r="AW49" i="8"/>
  <c r="AY29" i="8"/>
  <c r="C71" i="8"/>
  <c r="C72" i="8" s="1"/>
  <c r="AV49" i="8"/>
  <c r="AX49" i="8" l="1"/>
  <c r="AY48" i="8"/>
  <c r="AY49" i="8" l="1"/>
  <c r="D71" i="8"/>
  <c r="E71" i="8" l="1"/>
  <c r="D72" i="8"/>
  <c r="E72" i="8" s="1"/>
</calcChain>
</file>

<file path=xl/sharedStrings.xml><?xml version="1.0" encoding="utf-8"?>
<sst xmlns="http://schemas.openxmlformats.org/spreadsheetml/2006/main" count="586" uniqueCount="206">
  <si>
    <t>Échelon</t>
  </si>
  <si>
    <t>Salaire 2018</t>
  </si>
  <si>
    <t>Augmentation salariale</t>
  </si>
  <si>
    <t>Intégration du boni</t>
  </si>
  <si>
    <t>Boni</t>
  </si>
  <si>
    <t>ÉCHELLES DE TRAITEMENT CONVENTION 2019-2025 (Entente de principe - Juillet 2019)</t>
  </si>
  <si>
    <t>Salaire 2019</t>
  </si>
  <si>
    <t>Salaire 2020</t>
  </si>
  <si>
    <t>Salaire 2021</t>
  </si>
  <si>
    <t>Salaire 2022</t>
  </si>
  <si>
    <t>Salaire 2023</t>
  </si>
  <si>
    <t>Salaire 2024</t>
  </si>
  <si>
    <t>Paramètres d'augmentation</t>
  </si>
  <si>
    <t>Titre d'emploi</t>
  </si>
  <si>
    <t>Choisir…</t>
  </si>
  <si>
    <t>Âge(2019)</t>
  </si>
  <si>
    <t>Année de la Retraite</t>
  </si>
  <si>
    <t>AgentDeBureauCL1</t>
  </si>
  <si>
    <t>AgentDeBureauCP</t>
  </si>
  <si>
    <t>SecrétaireCL1</t>
  </si>
  <si>
    <t>AgentDeRecouvrement</t>
  </si>
  <si>
    <t>TechnicienTOUS</t>
  </si>
  <si>
    <t>TechnicienInformatiqueCL1</t>
  </si>
  <si>
    <t>TechnicienLaboratoireCL1</t>
  </si>
  <si>
    <t>TechnicienInformatiqueCP</t>
  </si>
  <si>
    <t>GraphisteCP</t>
  </si>
  <si>
    <t>TechnicienCP</t>
  </si>
  <si>
    <t>TechnicienCPÉquité</t>
  </si>
  <si>
    <t>TechnicienLaboratoireCLP</t>
  </si>
  <si>
    <t>Année de la retraite</t>
  </si>
  <si>
    <t>Âge actuel</t>
  </si>
  <si>
    <t>Catégorie3TOUS</t>
  </si>
  <si>
    <t>Salaire</t>
  </si>
  <si>
    <t>Bonification</t>
  </si>
  <si>
    <t>%Boni</t>
  </si>
  <si>
    <t>Calculs</t>
  </si>
  <si>
    <t>Salaire total</t>
  </si>
  <si>
    <t>Calcul de la retraite</t>
  </si>
  <si>
    <t>Année 5</t>
  </si>
  <si>
    <t>Année 4</t>
  </si>
  <si>
    <t>Année 3</t>
  </si>
  <si>
    <t>Année 2</t>
  </si>
  <si>
    <t>Année 1</t>
  </si>
  <si>
    <t>Moyenne 5 meilleures années</t>
  </si>
  <si>
    <t>AgeDécès</t>
  </si>
  <si>
    <t>Nombre d'années de service</t>
  </si>
  <si>
    <t>AnnéeService</t>
  </si>
  <si>
    <t>Nombre d'année de service - cible</t>
  </si>
  <si>
    <t>Pourcentage maximum</t>
  </si>
  <si>
    <t>Gain retraite</t>
  </si>
  <si>
    <t>Indexation Retraite</t>
  </si>
  <si>
    <t>Nb années retraite</t>
  </si>
  <si>
    <t>Âge retraite</t>
  </si>
  <si>
    <t>Statut</t>
  </si>
  <si>
    <t>Année</t>
  </si>
  <si>
    <t>Catégorie d'emploi</t>
  </si>
  <si>
    <t>Échelon max</t>
  </si>
  <si>
    <t>Salarié</t>
  </si>
  <si>
    <t>Nb échelons max</t>
  </si>
  <si>
    <t>Titres</t>
  </si>
  <si>
    <t>Échelon actuel (2019)</t>
  </si>
  <si>
    <t>Salaire 2025</t>
  </si>
  <si>
    <t>Salaire 2026</t>
  </si>
  <si>
    <t>Salaire 2027</t>
  </si>
  <si>
    <t>Salaire 2028</t>
  </si>
  <si>
    <t>Salaire 2029</t>
  </si>
  <si>
    <t>Salaire 2030</t>
  </si>
  <si>
    <t>Salaire 2031</t>
  </si>
  <si>
    <t>Salaire 2032</t>
  </si>
  <si>
    <t>Salaire 2033</t>
  </si>
  <si>
    <t>Salaire 2034</t>
  </si>
  <si>
    <t>Salaire 2035</t>
  </si>
  <si>
    <t>Salaire 2036</t>
  </si>
  <si>
    <t>Salaire 2037</t>
  </si>
  <si>
    <t>Salaire 2038</t>
  </si>
  <si>
    <t>Salaire 2039</t>
  </si>
  <si>
    <t>Salaire 2040</t>
  </si>
  <si>
    <t>Salaire 2041</t>
  </si>
  <si>
    <t>Salaire 2042</t>
  </si>
  <si>
    <t>Salaire 2043</t>
  </si>
  <si>
    <t>Salaire 2044</t>
  </si>
  <si>
    <t>Salaire 2045</t>
  </si>
  <si>
    <t>Salaire 2046</t>
  </si>
  <si>
    <t>Salaire 2047</t>
  </si>
  <si>
    <t>Salaire 2048</t>
  </si>
  <si>
    <t>Salaire 2049</t>
  </si>
  <si>
    <t>Salaire 2050</t>
  </si>
  <si>
    <t>Salaire 2051</t>
  </si>
  <si>
    <t>Salaire 2052</t>
  </si>
  <si>
    <t>Salaire 2053</t>
  </si>
  <si>
    <t>Salaire 2054</t>
  </si>
  <si>
    <t>Salaire 2055</t>
  </si>
  <si>
    <t>Salaire 2056</t>
  </si>
  <si>
    <t>Salaire 2057</t>
  </si>
  <si>
    <t>Salaire 2058</t>
  </si>
  <si>
    <t>Salaire 2059</t>
  </si>
  <si>
    <t>Salaire 2060</t>
  </si>
  <si>
    <t>Salaire 2061</t>
  </si>
  <si>
    <t>Salaire 2062</t>
  </si>
  <si>
    <t>Salaire 2063</t>
  </si>
  <si>
    <t>Salaire 2064</t>
  </si>
  <si>
    <t>Salaire 2065</t>
  </si>
  <si>
    <t>Salaire 2066</t>
  </si>
  <si>
    <t>Salaire 2067</t>
  </si>
  <si>
    <t>Salaire 2068</t>
  </si>
  <si>
    <t>Salaire 2069</t>
  </si>
  <si>
    <t>Salaire 2070</t>
  </si>
  <si>
    <t>Salaire 2071</t>
  </si>
  <si>
    <t>Salaire 2072</t>
  </si>
  <si>
    <t>Salaire 2073</t>
  </si>
  <si>
    <t>Salaire 2074</t>
  </si>
  <si>
    <t>Salaire 2075</t>
  </si>
  <si>
    <t>Salaire 2076</t>
  </si>
  <si>
    <t>Salaire 2077</t>
  </si>
  <si>
    <t>Salaire 2078</t>
  </si>
  <si>
    <t>Salaire 2079</t>
  </si>
  <si>
    <t>Salaire 2080</t>
  </si>
  <si>
    <t>Salaire 2081</t>
  </si>
  <si>
    <t>Salaire 2082</t>
  </si>
  <si>
    <t>Salaire 2083</t>
  </si>
  <si>
    <t>Salaire 2084</t>
  </si>
  <si>
    <t>Salaire 2085</t>
  </si>
  <si>
    <t>Salaire 2086</t>
  </si>
  <si>
    <t>Salaire 2087</t>
  </si>
  <si>
    <t>Salaire 2088</t>
  </si>
  <si>
    <t>Salaire 2089</t>
  </si>
  <si>
    <t>Salaire 2090</t>
  </si>
  <si>
    <t>Salaire 2091</t>
  </si>
  <si>
    <t>Salaire 2092</t>
  </si>
  <si>
    <t>Salaire 2093</t>
  </si>
  <si>
    <t>Salaire 2094</t>
  </si>
  <si>
    <t>Salaire 2095</t>
  </si>
  <si>
    <t>Rang salaire</t>
  </si>
  <si>
    <t>Gain retraite (1ère année)</t>
  </si>
  <si>
    <t>Gain total retraite</t>
  </si>
  <si>
    <t>Gains totaux (Carrière + retraite)</t>
  </si>
  <si>
    <t>Gains futurs - Carrière</t>
  </si>
  <si>
    <t>Rémunération totale future</t>
  </si>
  <si>
    <t>Équivalant Échelons 2018</t>
  </si>
  <si>
    <t>Total</t>
  </si>
  <si>
    <t>Barêmes</t>
  </si>
  <si>
    <t>Titre</t>
  </si>
  <si>
    <t>Note</t>
  </si>
  <si>
    <t>Relativité salariale</t>
  </si>
  <si>
    <t>Comparaisons</t>
  </si>
  <si>
    <t>Critères de recherche</t>
  </si>
  <si>
    <t>RetraitBoni</t>
  </si>
  <si>
    <t>Jamais</t>
  </si>
  <si>
    <t>Retrait du boni (dans x ans)</t>
  </si>
  <si>
    <t>Nb années boni</t>
  </si>
  <si>
    <t>ClauseRemorque</t>
  </si>
  <si>
    <t xml:space="preserve"> Fonction publique (2021)</t>
  </si>
  <si>
    <t>Emploi</t>
  </si>
  <si>
    <t>Retraite</t>
  </si>
  <si>
    <t>Âge / années de service</t>
  </si>
  <si>
    <t>Retrait boni / Clause remorque FP</t>
  </si>
  <si>
    <t>Clause remorque Fonction publique</t>
  </si>
  <si>
    <t>Hommes:</t>
  </si>
  <si>
    <t>Femmes:</t>
  </si>
  <si>
    <t>Éventualité où la fonction publique a plus de 1% en 2021</t>
  </si>
  <si>
    <t>Différence</t>
  </si>
  <si>
    <t>Nombre d'années passées à la retraite</t>
  </si>
  <si>
    <t>Analyse des scénarios</t>
  </si>
  <si>
    <t>Négociation - Convention collective 2019</t>
  </si>
  <si>
    <t>Compteurs</t>
  </si>
  <si>
    <t>Compteur maladies (hrs)</t>
  </si>
  <si>
    <t>Nombre d'heures supplémentaires (hrs)</t>
  </si>
  <si>
    <t>Nombre de fériés accumulées (hrs)</t>
  </si>
  <si>
    <t>Nombre de vacances accumulées (hrs)*</t>
  </si>
  <si>
    <t>* Nombre d'heures de vacances en sus des vacances</t>
  </si>
  <si>
    <t xml:space="preserve">    annuelles)</t>
  </si>
  <si>
    <t>Valeur totale</t>
  </si>
  <si>
    <t>Valeur totale des compteurs</t>
  </si>
  <si>
    <t>Valeur compte santé (450 $ par année)</t>
  </si>
  <si>
    <t>Coût assurance-salaire payé par l'employeur</t>
  </si>
  <si>
    <t>Valeur des 3 jours maladie vs compte santé et ass. ICD</t>
  </si>
  <si>
    <t>Remarques</t>
  </si>
  <si>
    <t>Valeur future 3 jours maladie</t>
  </si>
  <si>
    <t>L'outil permet également de calculer l'impact du retrait du boni au cours de x années, une clause remorque avec la Fonction publique et statistiques différentes en lien avec la longévité (nombre d'années à la retraite)</t>
  </si>
  <si>
    <t>Valeur des compteurs actuels (à la retraite)</t>
  </si>
  <si>
    <t>et des augmentations salariales prévues dans l'entente de principe (juillet 2019), l'intégration du boni, l'ajout d'un compte santé, le paiement de l'assurance-salaire à 100% par l'employeur, une clause remorque avec</t>
  </si>
  <si>
    <t>la fonction publique à 0% pour 2021 et le paiement des 12 journées maladie à partir de juin 2021 (4 jours) et de juin 2022 (12 jours)</t>
  </si>
  <si>
    <t>Nombre de fériés à reprendre (hrs)</t>
  </si>
  <si>
    <t>Nombre d'années jusqu'à la retraite</t>
  </si>
  <si>
    <t>Âge hypothétique du décès</t>
  </si>
  <si>
    <t>L'espérance de vie pour un groupe de retraités est supérieur à la moyenne</t>
  </si>
  <si>
    <t>puisqu'elle tient compte des décès infantiles, décès à l'adolescence, accidents, suicides, etc.</t>
  </si>
  <si>
    <t>84,6 ans</t>
  </si>
  <si>
    <t>87,4 ans</t>
  </si>
  <si>
    <t>* Institut de la statistique du Québec (2018)</t>
  </si>
  <si>
    <t>Espérance de vie pour un groupe de 65 ans (à titre indicatif)*</t>
  </si>
  <si>
    <t>Notez-bien, la donnée de l'espérance de vie moyenne est à titre indicatif seulement</t>
  </si>
  <si>
    <t>Salaire 2014</t>
  </si>
  <si>
    <t>Salaire 2015</t>
  </si>
  <si>
    <t>Salaire 2016</t>
  </si>
  <si>
    <t>Salaire 2017</t>
  </si>
  <si>
    <t>Entente de principe - Juillet 2019 (SANS intégration du boni)</t>
  </si>
  <si>
    <t>Entente de principe - Juillet 2019 (AVEC intégration du boni)</t>
  </si>
  <si>
    <t>Entente de principe (SANS intégration)- Juillet 2019</t>
  </si>
  <si>
    <t>Entente de principe (AVEC intégration)- Juillet 2019</t>
  </si>
  <si>
    <t>Mises en contexte</t>
  </si>
  <si>
    <t>Cet onglet compare l'entente de principe de juillet 2019 à un scénario hypothétique de 2% par année pendant les 6 ans de la convention collective et la non intégration du boni aux échelles salariales</t>
  </si>
  <si>
    <t>L'utilisateur peut toutefois tester l'impact du retrait du boni par le Gouvernement et l'impact qu'aurait la Politique salariale gouvernementale (PSG) pour 2021, advenant que la fonction publique négocie un meilleur pourcentage d'augmentation</t>
  </si>
  <si>
    <t>Pour ce faire, modifier les critères dans l'onglet "Critères de recherche"</t>
  </si>
  <si>
    <t xml:space="preserve">Les scénarios de base ci-inclus impliquent des augmentations annuelles de 2% pour les 6 ans de la convention collective, le maintien des 3 jours maladies, le maintien du boni actuel à à vie à 3,98% (scénario Hypothèse 2%) </t>
  </si>
  <si>
    <t>Il exclut toutefois, le paiement des 12 journées maladie à partir de juin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</si>
</sst>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0\ &quot;$&quot;_);[Red]\(#,##0\ &quot;$&quot;\)"/>
    <numFmt numFmtId="44" formatCode="_ * #,##0.00_)\ &quot;$&quot;_ ;_ * \(#,##0.00\)\ &quot;$&quot;_ ;_ * &quot;-&quot;??_)\ &quot;$&quot;_ ;_ @_ "/>
    <numFmt numFmtId="164" formatCode="_ * #,##0_)\ &quot;$&quot;_ ;_ * \(#,##0\)\ &quot;$&quot;_ ;_ * &quot;-&quot;??_)\ &quot;$&quot;_ ;_ @_ "/>
  </numFmts>
  <fonts count="19" x14ac:knownFonts="1">
    <font>
      <sz val="11"/>
      <color theme="1"/>
      <name val="Calibri"/>
      <family val="2"/>
      <scheme val="minor"/>
    </font>
    <font>
      <sz val="11"/>
      <color theme="1"/>
      <name val="Calibri"/>
      <family val="2"/>
      <scheme val="minor"/>
    </font>
    <font>
      <b/>
      <sz val="11"/>
      <color theme="1"/>
      <name val="Calibri"/>
      <family val="2"/>
      <scheme val="minor"/>
    </font>
    <font>
      <b/>
      <sz val="16"/>
      <color theme="1"/>
      <name val="Calibri"/>
      <family val="2"/>
      <scheme val="minor"/>
    </font>
    <font>
      <sz val="14"/>
      <color theme="1"/>
      <name val="Calibri"/>
      <family val="2"/>
      <scheme val="minor"/>
    </font>
    <font>
      <b/>
      <sz val="14"/>
      <color theme="1"/>
      <name val="Calibri"/>
      <family val="2"/>
      <scheme val="minor"/>
    </font>
    <font>
      <sz val="8"/>
      <name val="Calibri"/>
      <family val="2"/>
      <scheme val="minor"/>
    </font>
    <font>
      <b/>
      <sz val="11"/>
      <color theme="0"/>
      <name val="Calibri"/>
      <family val="2"/>
      <scheme val="minor"/>
    </font>
    <font>
      <sz val="11"/>
      <color theme="0"/>
      <name val="Calibri"/>
      <family val="2"/>
      <scheme val="minor"/>
    </font>
    <font>
      <b/>
      <u/>
      <sz val="11"/>
      <color theme="1"/>
      <name val="Calibri"/>
      <family val="2"/>
      <scheme val="minor"/>
    </font>
    <font>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sz val="8"/>
      <color theme="1"/>
      <name val="Calibri"/>
      <family val="2"/>
      <scheme val="minor"/>
    </font>
    <font>
      <b/>
      <sz val="8"/>
      <color theme="1"/>
      <name val="Calibri"/>
      <family val="2"/>
      <scheme val="minor"/>
    </font>
    <font>
      <b/>
      <sz val="12"/>
      <color theme="1"/>
      <name val="Calibri"/>
      <family val="2"/>
      <scheme val="minor"/>
    </font>
    <font>
      <b/>
      <sz val="14"/>
      <color theme="0"/>
      <name val="Calibri"/>
      <family val="2"/>
      <scheme val="minor"/>
    </font>
    <font>
      <b/>
      <sz val="20"/>
      <color theme="1"/>
      <name val="Calibri"/>
      <family val="2"/>
      <scheme val="minor"/>
    </font>
  </fonts>
  <fills count="11">
    <fill>
      <patternFill patternType="none"/>
    </fill>
    <fill>
      <patternFill patternType="gray125"/>
    </fill>
    <fill>
      <patternFill patternType="solid">
        <fgColor theme="2" tint="-9.9978637043366805E-2"/>
        <bgColor indexed="64"/>
      </patternFill>
    </fill>
    <fill>
      <patternFill patternType="solid">
        <fgColor rgb="FFFFFF00"/>
        <bgColor indexed="64"/>
      </patternFill>
    </fill>
    <fill>
      <patternFill patternType="solid">
        <fgColor theme="0" tint="-0.249977111117893"/>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8" tint="0.79998168889431442"/>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499984740745262"/>
        <bgColor indexed="64"/>
      </patternFill>
    </fill>
  </fills>
  <borders count="12">
    <border>
      <left/>
      <right/>
      <top/>
      <bottom/>
      <diagonal/>
    </border>
    <border>
      <left/>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38">
    <xf numFmtId="0" fontId="0" fillId="0" borderId="0" xfId="0"/>
    <xf numFmtId="0" fontId="5" fillId="0" borderId="0" xfId="0" applyFont="1"/>
    <xf numFmtId="9" fontId="0" fillId="0" borderId="0" xfId="0" applyNumberFormat="1"/>
    <xf numFmtId="0" fontId="0" fillId="0" borderId="0" xfId="0" applyAlignment="1">
      <alignment wrapText="1"/>
    </xf>
    <xf numFmtId="0" fontId="0" fillId="0" borderId="0" xfId="0" applyAlignment="1"/>
    <xf numFmtId="0" fontId="3" fillId="0" borderId="0" xfId="0" applyFont="1" applyAlignment="1"/>
    <xf numFmtId="10" fontId="0" fillId="0" borderId="0" xfId="0" applyNumberFormat="1" applyAlignment="1"/>
    <xf numFmtId="9" fontId="0" fillId="0" borderId="0" xfId="0" applyNumberFormat="1" applyAlignment="1"/>
    <xf numFmtId="3" fontId="0" fillId="0" borderId="0" xfId="0" applyNumberFormat="1" applyAlignment="1"/>
    <xf numFmtId="164" fontId="0" fillId="0" borderId="0" xfId="1" applyNumberFormat="1" applyFont="1" applyAlignment="1"/>
    <xf numFmtId="0" fontId="2" fillId="0" borderId="0" xfId="0" applyFont="1" applyAlignment="1"/>
    <xf numFmtId="0" fontId="0" fillId="2" borderId="0" xfId="0" applyFill="1" applyAlignment="1"/>
    <xf numFmtId="0" fontId="0" fillId="0" borderId="0" xfId="0" applyFill="1" applyBorder="1" applyAlignment="1"/>
    <xf numFmtId="0" fontId="4" fillId="0" borderId="0" xfId="0" applyFont="1" applyFill="1" applyBorder="1" applyAlignment="1"/>
    <xf numFmtId="0" fontId="4" fillId="0" borderId="0" xfId="0" applyFont="1" applyFill="1" applyBorder="1" applyAlignment="1">
      <alignment horizontal="right"/>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2" fillId="0" borderId="0" xfId="0" applyFont="1" applyFill="1" applyBorder="1" applyAlignment="1">
      <alignment horizontal="center"/>
    </xf>
    <xf numFmtId="3" fontId="0" fillId="0" borderId="0" xfId="0" applyNumberFormat="1" applyFill="1" applyBorder="1" applyAlignment="1">
      <alignment vertical="center"/>
    </xf>
    <xf numFmtId="3" fontId="0" fillId="0" borderId="0" xfId="0" applyNumberFormat="1" applyFill="1" applyBorder="1" applyAlignment="1"/>
    <xf numFmtId="10" fontId="0" fillId="0" borderId="0" xfId="0" applyNumberFormat="1" applyFill="1" applyBorder="1" applyAlignment="1"/>
    <xf numFmtId="3" fontId="0" fillId="0" borderId="0" xfId="0" applyNumberFormat="1" applyFill="1" applyBorder="1" applyAlignment="1">
      <alignment horizontal="right"/>
    </xf>
    <xf numFmtId="6" fontId="0" fillId="0" borderId="0" xfId="0" applyNumberFormat="1" applyFill="1" applyBorder="1" applyAlignment="1">
      <alignment vertical="center"/>
    </xf>
    <xf numFmtId="0" fontId="2" fillId="0" borderId="0" xfId="0" applyFont="1" applyFill="1" applyBorder="1" applyAlignment="1">
      <alignment horizontal="center" vertical="center"/>
    </xf>
    <xf numFmtId="3" fontId="0" fillId="0" borderId="0" xfId="0" applyNumberFormat="1" applyFill="1" applyBorder="1" applyAlignment="1">
      <alignment horizontal="right" vertical="center"/>
    </xf>
    <xf numFmtId="3" fontId="0" fillId="0" borderId="0" xfId="0" applyNumberFormat="1" applyFill="1" applyBorder="1" applyAlignment="1">
      <alignment horizontal="center"/>
    </xf>
    <xf numFmtId="1" fontId="0" fillId="0" borderId="0" xfId="0" applyNumberFormat="1" applyFill="1" applyBorder="1" applyAlignment="1"/>
    <xf numFmtId="0" fontId="2" fillId="0" borderId="0" xfId="0" applyFont="1" applyFill="1" applyBorder="1" applyAlignment="1">
      <alignment vertical="center" wrapText="1"/>
    </xf>
    <xf numFmtId="0" fontId="2" fillId="3" borderId="0" xfId="0" applyFont="1" applyFill="1" applyBorder="1" applyAlignment="1">
      <alignment vertical="center" wrapText="1"/>
    </xf>
    <xf numFmtId="0" fontId="2" fillId="3" borderId="0" xfId="0" applyFont="1" applyFill="1" applyBorder="1" applyAlignment="1">
      <alignment horizontal="center"/>
    </xf>
    <xf numFmtId="0" fontId="0" fillId="3" borderId="0" xfId="0" applyFill="1" applyBorder="1" applyAlignment="1"/>
    <xf numFmtId="3" fontId="0" fillId="3" borderId="0" xfId="0" applyNumberFormat="1" applyFill="1" applyBorder="1" applyAlignment="1"/>
    <xf numFmtId="3" fontId="0" fillId="3" borderId="0" xfId="0" applyNumberFormat="1" applyFill="1" applyBorder="1" applyAlignment="1">
      <alignment vertical="center"/>
    </xf>
    <xf numFmtId="0" fontId="2" fillId="3" borderId="0" xfId="0" applyFont="1" applyFill="1" applyBorder="1" applyAlignment="1">
      <alignment vertical="center"/>
    </xf>
    <xf numFmtId="6" fontId="0" fillId="3" borderId="0" xfId="0" applyNumberFormat="1" applyFill="1" applyBorder="1" applyAlignment="1">
      <alignment vertical="center"/>
    </xf>
    <xf numFmtId="10" fontId="0" fillId="0" borderId="0" xfId="0" applyNumberFormat="1" applyFill="1" applyAlignment="1"/>
    <xf numFmtId="10" fontId="0" fillId="4" borderId="0" xfId="0" applyNumberFormat="1" applyFill="1" applyAlignment="1"/>
    <xf numFmtId="0" fontId="0" fillId="4" borderId="0" xfId="0" applyFill="1" applyAlignment="1"/>
    <xf numFmtId="9" fontId="0" fillId="4" borderId="0" xfId="0" applyNumberFormat="1" applyFill="1" applyAlignment="1"/>
    <xf numFmtId="10" fontId="0" fillId="0" borderId="0" xfId="0" applyNumberFormat="1"/>
    <xf numFmtId="0" fontId="2" fillId="0" borderId="0" xfId="0" applyFont="1"/>
    <xf numFmtId="0" fontId="9" fillId="0" borderId="0" xfId="0" applyFont="1"/>
    <xf numFmtId="164" fontId="2" fillId="0" borderId="0" xfId="0" applyNumberFormat="1" applyFont="1"/>
    <xf numFmtId="0" fontId="12" fillId="0" borderId="0" xfId="0" applyFont="1"/>
    <xf numFmtId="0" fontId="14" fillId="0" borderId="0" xfId="0" applyFont="1"/>
    <xf numFmtId="0" fontId="14" fillId="0" borderId="0" xfId="0" applyFont="1" applyAlignment="1">
      <alignment horizontal="center"/>
    </xf>
    <xf numFmtId="10" fontId="12" fillId="0" borderId="0" xfId="0" applyNumberFormat="1" applyFont="1"/>
    <xf numFmtId="9" fontId="12" fillId="0" borderId="0" xfId="0" applyNumberFormat="1" applyFont="1"/>
    <xf numFmtId="0" fontId="2" fillId="0" borderId="0" xfId="0" applyFont="1" applyAlignment="1">
      <alignment horizontal="right"/>
    </xf>
    <xf numFmtId="0" fontId="15" fillId="0" borderId="0" xfId="0" applyFont="1" applyAlignment="1">
      <alignment horizontal="right"/>
    </xf>
    <xf numFmtId="0" fontId="2" fillId="5" borderId="0" xfId="0" applyFont="1" applyFill="1" applyAlignment="1">
      <alignment horizontal="right"/>
    </xf>
    <xf numFmtId="0" fontId="2" fillId="5" borderId="0" xfId="0" applyFont="1" applyFill="1" applyAlignment="1">
      <alignment horizontal="center"/>
    </xf>
    <xf numFmtId="164" fontId="12" fillId="0" borderId="0" xfId="1" applyNumberFormat="1" applyFont="1"/>
    <xf numFmtId="0" fontId="2" fillId="0" borderId="0" xfId="0" applyFont="1" applyAlignment="1">
      <alignment horizontal="center" vertical="center" wrapText="1"/>
    </xf>
    <xf numFmtId="164" fontId="13" fillId="0" borderId="1" xfId="0" applyNumberFormat="1" applyFont="1" applyBorder="1"/>
    <xf numFmtId="0" fontId="2" fillId="6" borderId="0" xfId="0" applyFont="1" applyFill="1" applyAlignment="1">
      <alignment horizontal="right"/>
    </xf>
    <xf numFmtId="0" fontId="2" fillId="6" borderId="0" xfId="0" applyFont="1" applyFill="1" applyAlignment="1">
      <alignment horizontal="center"/>
    </xf>
    <xf numFmtId="0" fontId="2" fillId="0" borderId="1" xfId="0" applyFont="1" applyBorder="1" applyAlignment="1">
      <alignment horizontal="right"/>
    </xf>
    <xf numFmtId="0" fontId="12" fillId="0" borderId="0" xfId="0" applyFont="1" applyAlignment="1">
      <alignment horizontal="center"/>
    </xf>
    <xf numFmtId="3" fontId="0" fillId="6" borderId="0" xfId="0" applyNumberFormat="1" applyFill="1" applyBorder="1" applyAlignment="1"/>
    <xf numFmtId="9" fontId="14" fillId="0" borderId="0" xfId="0" applyNumberFormat="1" applyFont="1" applyAlignment="1">
      <alignment horizontal="center" vertical="center" wrapText="1"/>
    </xf>
    <xf numFmtId="10" fontId="12" fillId="3" borderId="0" xfId="0" applyNumberFormat="1" applyFont="1" applyFill="1"/>
    <xf numFmtId="0" fontId="14" fillId="0" borderId="0" xfId="0" applyNumberFormat="1" applyFont="1"/>
    <xf numFmtId="10" fontId="0" fillId="0" borderId="0" xfId="2" applyNumberFormat="1" applyFont="1"/>
    <xf numFmtId="0" fontId="0" fillId="0" borderId="5" xfId="0" applyBorder="1"/>
    <xf numFmtId="0" fontId="0" fillId="0" borderId="0" xfId="0" applyBorder="1"/>
    <xf numFmtId="0" fontId="0" fillId="0" borderId="6" xfId="0" applyBorder="1"/>
    <xf numFmtId="0" fontId="0" fillId="0" borderId="7" xfId="0" applyBorder="1"/>
    <xf numFmtId="0" fontId="0" fillId="0" borderId="8" xfId="0" applyBorder="1"/>
    <xf numFmtId="0" fontId="0" fillId="0" borderId="9" xfId="0" applyBorder="1"/>
    <xf numFmtId="0" fontId="11" fillId="0" borderId="5" xfId="0" applyFont="1" applyBorder="1" applyAlignment="1">
      <alignment horizontal="right"/>
    </xf>
    <xf numFmtId="0" fontId="11" fillId="0" borderId="0" xfId="0" applyFont="1" applyBorder="1" applyAlignment="1">
      <alignment horizontal="right"/>
    </xf>
    <xf numFmtId="0" fontId="10" fillId="0" borderId="0" xfId="0" applyFont="1" applyBorder="1"/>
    <xf numFmtId="0" fontId="12" fillId="0" borderId="0" xfId="0" applyFont="1" applyBorder="1"/>
    <xf numFmtId="0" fontId="14" fillId="0" borderId="0" xfId="0" applyFont="1" applyBorder="1" applyAlignment="1">
      <alignment horizontal="right"/>
    </xf>
    <xf numFmtId="0" fontId="14" fillId="0" borderId="0" xfId="0" applyFont="1" applyBorder="1"/>
    <xf numFmtId="0" fontId="14" fillId="0" borderId="6" xfId="0" applyFont="1" applyBorder="1"/>
    <xf numFmtId="0" fontId="14" fillId="0" borderId="9" xfId="0" applyFont="1" applyBorder="1" applyAlignment="1">
      <alignment horizontal="right"/>
    </xf>
    <xf numFmtId="44" fontId="0" fillId="0" borderId="0" xfId="0" applyNumberFormat="1"/>
    <xf numFmtId="0" fontId="0" fillId="3" borderId="0" xfId="0" applyFill="1" applyAlignment="1"/>
    <xf numFmtId="0" fontId="12" fillId="3" borderId="0" xfId="0" applyFont="1" applyFill="1" applyAlignment="1"/>
    <xf numFmtId="164" fontId="12" fillId="0" borderId="0" xfId="1" applyNumberFormat="1" applyFont="1" applyFill="1"/>
    <xf numFmtId="10" fontId="12" fillId="0" borderId="0" xfId="0" applyNumberFormat="1" applyFont="1" applyFill="1"/>
    <xf numFmtId="164" fontId="2" fillId="0" borderId="1" xfId="0" applyNumberFormat="1" applyFont="1" applyBorder="1"/>
    <xf numFmtId="0" fontId="7" fillId="0" borderId="0" xfId="0" applyFont="1" applyFill="1" applyBorder="1" applyAlignment="1"/>
    <xf numFmtId="10" fontId="12" fillId="0" borderId="0" xfId="2" applyNumberFormat="1" applyFont="1" applyFill="1" applyBorder="1" applyAlignment="1">
      <alignment horizontal="center"/>
    </xf>
    <xf numFmtId="0" fontId="12" fillId="0" borderId="5" xfId="0" applyFont="1" applyBorder="1"/>
    <xf numFmtId="0" fontId="0" fillId="0" borderId="1" xfId="0" applyBorder="1"/>
    <xf numFmtId="0" fontId="17" fillId="8" borderId="2" xfId="0" applyFont="1" applyFill="1" applyBorder="1" applyAlignment="1">
      <alignment horizontal="left"/>
    </xf>
    <xf numFmtId="0" fontId="8" fillId="8" borderId="3" xfId="0" applyFont="1" applyFill="1" applyBorder="1"/>
    <xf numFmtId="0" fontId="0" fillId="8" borderId="4" xfId="0" applyFill="1" applyBorder="1"/>
    <xf numFmtId="0" fontId="2" fillId="0" borderId="6" xfId="0" applyFont="1" applyBorder="1" applyAlignment="1">
      <alignment horizontal="center" vertical="center" wrapText="1"/>
    </xf>
    <xf numFmtId="0" fontId="9" fillId="0" borderId="5" xfId="0" applyFont="1" applyBorder="1" applyAlignment="1">
      <alignment horizontal="left" vertical="center"/>
    </xf>
    <xf numFmtId="164" fontId="12" fillId="0" borderId="0" xfId="0" applyNumberFormat="1" applyFont="1" applyBorder="1"/>
    <xf numFmtId="164" fontId="12" fillId="0" borderId="6" xfId="0" applyNumberFormat="1" applyFont="1" applyBorder="1"/>
    <xf numFmtId="0" fontId="13" fillId="0" borderId="5" xfId="0" applyFont="1" applyBorder="1"/>
    <xf numFmtId="164" fontId="13" fillId="0" borderId="0" xfId="0" applyNumberFormat="1" applyFont="1" applyBorder="1"/>
    <xf numFmtId="164" fontId="13" fillId="0" borderId="6" xfId="0" applyNumberFormat="1" applyFont="1" applyBorder="1"/>
    <xf numFmtId="0" fontId="9" fillId="0" borderId="5" xfId="0" applyFont="1" applyBorder="1"/>
    <xf numFmtId="164" fontId="12" fillId="0" borderId="0" xfId="1" applyNumberFormat="1" applyFont="1" applyBorder="1"/>
    <xf numFmtId="164" fontId="12" fillId="0" borderId="6" xfId="1" applyNumberFormat="1" applyFont="1" applyBorder="1"/>
    <xf numFmtId="0" fontId="12" fillId="0" borderId="6" xfId="0" applyFont="1" applyBorder="1"/>
    <xf numFmtId="9" fontId="12" fillId="0" borderId="0" xfId="2" applyFont="1" applyBorder="1"/>
    <xf numFmtId="9" fontId="12" fillId="0" borderId="6" xfId="2" applyFont="1" applyBorder="1"/>
    <xf numFmtId="0" fontId="16" fillId="0" borderId="10" xfId="0" applyFont="1" applyBorder="1"/>
    <xf numFmtId="164" fontId="2" fillId="0" borderId="11" xfId="0" applyNumberFormat="1" applyFont="1" applyBorder="1"/>
    <xf numFmtId="0" fontId="0" fillId="8" borderId="3" xfId="0" applyFill="1" applyBorder="1"/>
    <xf numFmtId="164" fontId="0" fillId="0" borderId="6" xfId="0" applyNumberFormat="1" applyBorder="1"/>
    <xf numFmtId="164" fontId="12" fillId="0" borderId="1" xfId="0" applyNumberFormat="1" applyFont="1" applyBorder="1"/>
    <xf numFmtId="164" fontId="12" fillId="0" borderId="11" xfId="0" applyNumberFormat="1" applyFont="1" applyBorder="1"/>
    <xf numFmtId="164" fontId="0" fillId="0" borderId="0" xfId="0" applyNumberFormat="1"/>
    <xf numFmtId="164" fontId="0" fillId="0" borderId="0" xfId="1" applyNumberFormat="1" applyFont="1"/>
    <xf numFmtId="164" fontId="12" fillId="0" borderId="9" xfId="0" applyNumberFormat="1" applyFont="1" applyBorder="1"/>
    <xf numFmtId="0" fontId="12" fillId="7" borderId="6" xfId="0" applyFont="1" applyFill="1" applyBorder="1"/>
    <xf numFmtId="0" fontId="0" fillId="0" borderId="0" xfId="0" applyFont="1" applyBorder="1" applyAlignment="1">
      <alignment horizontal="left" vertical="center"/>
    </xf>
    <xf numFmtId="0" fontId="2" fillId="5" borderId="0" xfId="0" applyFont="1" applyFill="1" applyBorder="1" applyAlignment="1">
      <alignment horizontal="center" vertical="center" wrapText="1"/>
    </xf>
    <xf numFmtId="0" fontId="2" fillId="6" borderId="0" xfId="0" applyFont="1" applyFill="1" applyBorder="1" applyAlignment="1">
      <alignment horizontal="center" vertical="center" wrapText="1"/>
    </xf>
    <xf numFmtId="0" fontId="2" fillId="0" borderId="0" xfId="0" applyFont="1" applyBorder="1" applyAlignment="1">
      <alignment horizontal="right"/>
    </xf>
    <xf numFmtId="0" fontId="0" fillId="0" borderId="0" xfId="0" applyAlignment="1">
      <alignment horizontal="right"/>
    </xf>
    <xf numFmtId="0" fontId="0" fillId="9" borderId="0" xfId="0" applyFill="1"/>
    <xf numFmtId="0" fontId="14" fillId="9" borderId="0" xfId="0" applyFont="1" applyFill="1" applyAlignment="1">
      <alignment horizontal="center"/>
    </xf>
    <xf numFmtId="0" fontId="8" fillId="0" borderId="0" xfId="0" applyFont="1"/>
    <xf numFmtId="0" fontId="17" fillId="10" borderId="0" xfId="0" applyFont="1" applyFill="1"/>
    <xf numFmtId="0" fontId="8" fillId="10" borderId="0" xfId="0" applyFont="1" applyFill="1"/>
    <xf numFmtId="0" fontId="0" fillId="10" borderId="0" xfId="0" applyFill="1"/>
    <xf numFmtId="0" fontId="12" fillId="0" borderId="0" xfId="0" applyFont="1" applyFill="1" applyBorder="1" applyAlignment="1">
      <alignment horizontal="center"/>
    </xf>
    <xf numFmtId="0" fontId="12" fillId="0" borderId="6" xfId="0" applyFont="1" applyFill="1" applyBorder="1" applyAlignment="1">
      <alignment horizontal="center"/>
    </xf>
    <xf numFmtId="0" fontId="18" fillId="0" borderId="0" xfId="0" applyFont="1" applyAlignment="1">
      <alignment horizontal="center"/>
    </xf>
    <xf numFmtId="0" fontId="0" fillId="0" borderId="0" xfId="0" applyAlignment="1">
      <alignment horizontal="center"/>
    </xf>
    <xf numFmtId="0" fontId="7" fillId="8" borderId="2" xfId="0" applyFont="1" applyFill="1" applyBorder="1" applyAlignment="1">
      <alignment horizontal="center"/>
    </xf>
    <xf numFmtId="0" fontId="7" fillId="8" borderId="3" xfId="0" applyFont="1" applyFill="1" applyBorder="1" applyAlignment="1">
      <alignment horizontal="center"/>
    </xf>
    <xf numFmtId="0" fontId="7" fillId="8" borderId="4" xfId="0" applyFont="1" applyFill="1" applyBorder="1" applyAlignment="1">
      <alignment horizontal="center"/>
    </xf>
    <xf numFmtId="0" fontId="12" fillId="7" borderId="0" xfId="0" applyFont="1" applyFill="1" applyBorder="1" applyAlignment="1">
      <alignment horizontal="center"/>
    </xf>
    <xf numFmtId="0" fontId="12" fillId="7" borderId="6" xfId="0" applyFont="1" applyFill="1" applyBorder="1" applyAlignment="1">
      <alignment horizontal="center"/>
    </xf>
    <xf numFmtId="10" fontId="12" fillId="7" borderId="0" xfId="2" applyNumberFormat="1" applyFont="1" applyFill="1" applyBorder="1" applyAlignment="1">
      <alignment horizontal="center"/>
    </xf>
    <xf numFmtId="10" fontId="12" fillId="7" borderId="6" xfId="2" applyNumberFormat="1" applyFont="1" applyFill="1" applyBorder="1" applyAlignment="1">
      <alignment horizontal="center"/>
    </xf>
    <xf numFmtId="0" fontId="0" fillId="0" borderId="5" xfId="0" applyBorder="1" applyAlignment="1">
      <alignment horizontal="center"/>
    </xf>
    <xf numFmtId="0" fontId="0" fillId="0" borderId="0" xfId="0" applyBorder="1" applyAlignment="1">
      <alignment horizontal="center"/>
    </xf>
  </cellXfs>
  <cellStyles count="3">
    <cellStyle name="Monétaire" xfId="1" builtinId="4"/>
    <cellStyle name="Normal" xfId="0" builtinId="0"/>
    <cellStyle name="Pourcentag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232832</xdr:colOff>
      <xdr:row>0</xdr:row>
      <xdr:rowOff>84666</xdr:rowOff>
    </xdr:from>
    <xdr:ext cx="1545166" cy="772583"/>
    <xdr:pic>
      <xdr:nvPicPr>
        <xdr:cNvPr id="2" name="Image 1">
          <a:extLst>
            <a:ext uri="{FF2B5EF4-FFF2-40B4-BE49-F238E27FC236}">
              <a16:creationId xmlns:a16="http://schemas.microsoft.com/office/drawing/2014/main" id="{AEC563B8-87D8-46A3-9AED-31BF8E1A3026}"/>
            </a:ext>
          </a:extLst>
        </xdr:cNvPr>
        <xdr:cNvPicPr>
          <a:picLocks noChangeAspect="1"/>
        </xdr:cNvPicPr>
      </xdr:nvPicPr>
      <xdr:blipFill>
        <a:blip xmlns:r="http://schemas.openxmlformats.org/officeDocument/2006/relationships" r:embed="rId1"/>
        <a:stretch>
          <a:fillRect/>
        </a:stretch>
      </xdr:blipFill>
      <xdr:spPr>
        <a:xfrm>
          <a:off x="413807" y="84666"/>
          <a:ext cx="1545166" cy="7725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232832</xdr:colOff>
      <xdr:row>0</xdr:row>
      <xdr:rowOff>84666</xdr:rowOff>
    </xdr:from>
    <xdr:to>
      <xdr:col>1</xdr:col>
      <xdr:colOff>1777998</xdr:colOff>
      <xdr:row>3</xdr:row>
      <xdr:rowOff>158750</xdr:rowOff>
    </xdr:to>
    <xdr:pic>
      <xdr:nvPicPr>
        <xdr:cNvPr id="2" name="Image 1">
          <a:extLst>
            <a:ext uri="{FF2B5EF4-FFF2-40B4-BE49-F238E27FC236}">
              <a16:creationId xmlns:a16="http://schemas.microsoft.com/office/drawing/2014/main" id="{69C844E3-33FC-42FE-B85E-74CB36875B5B}"/>
            </a:ext>
          </a:extLst>
        </xdr:cNvPr>
        <xdr:cNvPicPr>
          <a:picLocks noChangeAspect="1"/>
        </xdr:cNvPicPr>
      </xdr:nvPicPr>
      <xdr:blipFill>
        <a:blip xmlns:r="http://schemas.openxmlformats.org/officeDocument/2006/relationships" r:embed="rId1"/>
        <a:stretch>
          <a:fillRect/>
        </a:stretch>
      </xdr:blipFill>
      <xdr:spPr>
        <a:xfrm>
          <a:off x="412749" y="84666"/>
          <a:ext cx="1545166" cy="793751"/>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82319-6E4D-4916-8C75-58F6EC0905FF}">
  <sheetPr>
    <tabColor rgb="FFC00000"/>
  </sheetPr>
  <dimension ref="B2:U21"/>
  <sheetViews>
    <sheetView tabSelected="1" zoomScale="90" zoomScaleNormal="90" workbookViewId="0"/>
  </sheetViews>
  <sheetFormatPr baseColWidth="10" defaultRowHeight="15" x14ac:dyDescent="0.25"/>
  <cols>
    <col min="2" max="2" width="34.5703125" customWidth="1"/>
  </cols>
  <sheetData>
    <row r="2" spans="2:21" ht="26.25" x14ac:dyDescent="0.4">
      <c r="B2" s="127" t="s">
        <v>162</v>
      </c>
      <c r="C2" s="127"/>
      <c r="D2" s="127"/>
      <c r="E2" s="127"/>
      <c r="F2" s="127"/>
      <c r="G2" s="127"/>
      <c r="H2" s="127"/>
      <c r="I2" s="127"/>
      <c r="J2" s="127"/>
      <c r="K2" s="127"/>
      <c r="L2" s="127"/>
      <c r="M2" s="127"/>
      <c r="N2" s="127"/>
      <c r="O2" s="127"/>
      <c r="P2" s="127"/>
      <c r="Q2" s="127"/>
      <c r="R2" s="127"/>
      <c r="S2" s="127"/>
      <c r="T2" s="127"/>
      <c r="U2" s="127"/>
    </row>
    <row r="3" spans="2:21" x14ac:dyDescent="0.25">
      <c r="B3" s="128" t="s">
        <v>163</v>
      </c>
      <c r="C3" s="128"/>
      <c r="D3" s="128"/>
      <c r="E3" s="128"/>
      <c r="F3" s="128"/>
      <c r="G3" s="128"/>
      <c r="H3" s="128"/>
      <c r="I3" s="128"/>
      <c r="J3" s="128"/>
      <c r="K3" s="128"/>
      <c r="L3" s="128"/>
      <c r="M3" s="128"/>
      <c r="N3" s="128"/>
      <c r="O3" s="128"/>
      <c r="P3" s="128"/>
      <c r="Q3" s="128"/>
      <c r="R3" s="128"/>
      <c r="S3" s="128"/>
      <c r="T3" s="128"/>
      <c r="U3" s="128"/>
    </row>
    <row r="6" spans="2:21" ht="18.75" x14ac:dyDescent="0.3">
      <c r="B6" s="1" t="s">
        <v>145</v>
      </c>
    </row>
    <row r="7" spans="2:21" ht="15.75" thickBot="1" x14ac:dyDescent="0.3"/>
    <row r="8" spans="2:21" x14ac:dyDescent="0.25">
      <c r="B8" s="129" t="s">
        <v>152</v>
      </c>
      <c r="C8" s="130"/>
      <c r="D8" s="131"/>
      <c r="F8" s="129" t="s">
        <v>153</v>
      </c>
      <c r="G8" s="130"/>
      <c r="H8" s="130"/>
      <c r="I8" s="130"/>
      <c r="J8" s="131"/>
      <c r="L8" s="129" t="s">
        <v>155</v>
      </c>
      <c r="M8" s="130"/>
      <c r="N8" s="130"/>
      <c r="O8" s="131"/>
      <c r="Q8" s="129" t="s">
        <v>164</v>
      </c>
      <c r="R8" s="130"/>
      <c r="S8" s="130"/>
      <c r="T8" s="131"/>
    </row>
    <row r="9" spans="2:21" x14ac:dyDescent="0.25">
      <c r="B9" s="64"/>
      <c r="C9" s="65"/>
      <c r="D9" s="66"/>
      <c r="F9" s="64"/>
      <c r="G9" s="65"/>
      <c r="H9" s="65"/>
      <c r="I9" s="65"/>
      <c r="J9" s="66"/>
      <c r="L9" s="64"/>
      <c r="M9" s="65"/>
      <c r="N9" s="65"/>
      <c r="O9" s="66"/>
      <c r="Q9" s="64"/>
      <c r="R9" s="65"/>
      <c r="S9" s="65"/>
      <c r="T9" s="66"/>
    </row>
    <row r="10" spans="2:21" x14ac:dyDescent="0.25">
      <c r="B10" s="70" t="s">
        <v>13</v>
      </c>
      <c r="C10" s="132" t="s">
        <v>14</v>
      </c>
      <c r="D10" s="133"/>
      <c r="F10" s="64"/>
      <c r="G10" s="65"/>
      <c r="H10" s="71" t="s">
        <v>29</v>
      </c>
      <c r="I10" s="132" t="s">
        <v>14</v>
      </c>
      <c r="J10" s="133"/>
      <c r="K10" s="121">
        <v>2040</v>
      </c>
      <c r="L10" s="64"/>
      <c r="M10" s="71" t="s">
        <v>148</v>
      </c>
      <c r="N10" s="132" t="s">
        <v>147</v>
      </c>
      <c r="O10" s="133"/>
      <c r="Q10" s="64"/>
      <c r="R10" s="65"/>
      <c r="S10" s="71" t="s">
        <v>168</v>
      </c>
      <c r="T10" s="113"/>
    </row>
    <row r="11" spans="2:21" x14ac:dyDescent="0.25">
      <c r="B11" s="70" t="s">
        <v>60</v>
      </c>
      <c r="C11" s="132" t="s">
        <v>14</v>
      </c>
      <c r="D11" s="133"/>
      <c r="E11" s="121">
        <v>18</v>
      </c>
      <c r="F11" s="64"/>
      <c r="G11" s="65"/>
      <c r="H11" s="71" t="s">
        <v>183</v>
      </c>
      <c r="I11" s="125" t="e">
        <f>I10-2019</f>
        <v>#VALUE!</v>
      </c>
      <c r="J11" s="126"/>
      <c r="L11" s="64"/>
      <c r="M11" s="72"/>
      <c r="N11" s="65"/>
      <c r="O11" s="66"/>
      <c r="Q11" s="64"/>
      <c r="R11" s="65"/>
      <c r="S11" s="71" t="s">
        <v>182</v>
      </c>
      <c r="T11" s="113"/>
    </row>
    <row r="12" spans="2:21" ht="15.75" thickBot="1" x14ac:dyDescent="0.3">
      <c r="B12" s="67"/>
      <c r="C12" s="68"/>
      <c r="D12" s="69"/>
      <c r="E12" s="121"/>
      <c r="F12" s="64"/>
      <c r="G12" s="65"/>
      <c r="H12" s="71" t="s">
        <v>161</v>
      </c>
      <c r="I12" s="125" t="e">
        <f>I13-C16-I11</f>
        <v>#VALUE!</v>
      </c>
      <c r="J12" s="126"/>
      <c r="L12" s="64"/>
      <c r="M12" s="71" t="s">
        <v>2</v>
      </c>
      <c r="N12" s="65"/>
      <c r="O12" s="66"/>
      <c r="Q12" s="64"/>
      <c r="R12" s="65"/>
      <c r="S12" s="71" t="s">
        <v>166</v>
      </c>
      <c r="T12" s="113"/>
    </row>
    <row r="13" spans="2:21" x14ac:dyDescent="0.25">
      <c r="E13" s="121"/>
      <c r="F13" s="64"/>
      <c r="G13" s="65"/>
      <c r="H13" s="71" t="s">
        <v>184</v>
      </c>
      <c r="I13" s="132">
        <v>85</v>
      </c>
      <c r="J13" s="133"/>
      <c r="L13" s="64"/>
      <c r="M13" s="71" t="s">
        <v>151</v>
      </c>
      <c r="N13" s="134">
        <v>0</v>
      </c>
      <c r="O13" s="135"/>
      <c r="Q13" s="64"/>
      <c r="R13" s="65"/>
      <c r="S13" s="71" t="s">
        <v>165</v>
      </c>
      <c r="T13" s="113"/>
    </row>
    <row r="14" spans="2:21" ht="15.75" thickBot="1" x14ac:dyDescent="0.3">
      <c r="E14" s="121"/>
      <c r="F14" s="64"/>
      <c r="G14" s="65"/>
      <c r="H14" s="65"/>
      <c r="I14" s="65"/>
      <c r="J14" s="66"/>
      <c r="L14" s="67"/>
      <c r="M14" s="68"/>
      <c r="N14" s="68"/>
      <c r="O14" s="69"/>
      <c r="Q14" s="64"/>
      <c r="R14" s="65"/>
      <c r="S14" s="65"/>
      <c r="T14" s="66"/>
    </row>
    <row r="15" spans="2:21" x14ac:dyDescent="0.25">
      <c r="B15" s="129" t="s">
        <v>154</v>
      </c>
      <c r="C15" s="130"/>
      <c r="D15" s="131"/>
      <c r="E15" s="84"/>
      <c r="F15" s="64"/>
      <c r="G15" s="73" t="s">
        <v>190</v>
      </c>
      <c r="H15" s="65"/>
      <c r="I15" s="65"/>
      <c r="J15" s="66"/>
      <c r="M15" s="65"/>
      <c r="N15" s="71"/>
      <c r="O15" s="85"/>
      <c r="P15" s="85"/>
      <c r="Q15" s="86" t="s">
        <v>169</v>
      </c>
      <c r="R15" s="65"/>
      <c r="S15" s="65"/>
      <c r="T15" s="66"/>
    </row>
    <row r="16" spans="2:21" x14ac:dyDescent="0.25">
      <c r="B16" s="70" t="s">
        <v>30</v>
      </c>
      <c r="C16" s="132" t="s">
        <v>14</v>
      </c>
      <c r="D16" s="133"/>
      <c r="E16" s="121">
        <v>32</v>
      </c>
      <c r="F16" s="64"/>
      <c r="G16" s="74" t="s">
        <v>157</v>
      </c>
      <c r="H16" s="75" t="s">
        <v>187</v>
      </c>
      <c r="I16" s="74" t="s">
        <v>158</v>
      </c>
      <c r="J16" s="76" t="s">
        <v>188</v>
      </c>
      <c r="M16" s="65"/>
      <c r="N16" s="71"/>
      <c r="O16" s="85"/>
      <c r="P16" s="85"/>
      <c r="Q16" s="86" t="s">
        <v>170</v>
      </c>
      <c r="R16" s="65"/>
      <c r="S16" s="65"/>
      <c r="T16" s="66"/>
    </row>
    <row r="17" spans="2:21" ht="15.75" thickBot="1" x14ac:dyDescent="0.3">
      <c r="B17" s="70" t="s">
        <v>45</v>
      </c>
      <c r="C17" s="132" t="s">
        <v>14</v>
      </c>
      <c r="D17" s="133"/>
      <c r="E17" s="121">
        <v>14</v>
      </c>
      <c r="F17" s="67"/>
      <c r="G17" s="68"/>
      <c r="H17" s="68"/>
      <c r="I17" s="68"/>
      <c r="J17" s="77" t="s">
        <v>189</v>
      </c>
      <c r="M17" s="65"/>
      <c r="N17" s="71"/>
      <c r="O17" s="85"/>
      <c r="P17" s="85"/>
      <c r="Q17" s="67"/>
      <c r="R17" s="68"/>
      <c r="S17" s="68"/>
      <c r="T17" s="69"/>
    </row>
    <row r="18" spans="2:21" ht="15.75" thickBot="1" x14ac:dyDescent="0.3">
      <c r="B18" s="67"/>
      <c r="C18" s="68"/>
      <c r="D18" s="69"/>
    </row>
    <row r="19" spans="2:21" x14ac:dyDescent="0.25">
      <c r="F19" s="43" t="s">
        <v>191</v>
      </c>
      <c r="R19" s="65"/>
      <c r="S19" s="65"/>
      <c r="T19" s="65"/>
      <c r="U19" s="65"/>
    </row>
    <row r="20" spans="2:21" x14ac:dyDescent="0.25">
      <c r="F20" s="43" t="s">
        <v>186</v>
      </c>
      <c r="R20" s="65"/>
      <c r="S20" s="65"/>
      <c r="T20" s="65"/>
      <c r="U20" s="65"/>
    </row>
    <row r="21" spans="2:21" x14ac:dyDescent="0.25">
      <c r="F21" s="43" t="s">
        <v>185</v>
      </c>
      <c r="R21" s="65"/>
      <c r="S21" s="65"/>
      <c r="T21" s="65"/>
      <c r="U21" s="65"/>
    </row>
  </sheetData>
  <mergeCells count="17">
    <mergeCell ref="I13:J13"/>
    <mergeCell ref="N13:O13"/>
    <mergeCell ref="B15:D15"/>
    <mergeCell ref="C16:D16"/>
    <mergeCell ref="C17:D17"/>
    <mergeCell ref="I12:J12"/>
    <mergeCell ref="B2:U2"/>
    <mergeCell ref="B3:U3"/>
    <mergeCell ref="B8:D8"/>
    <mergeCell ref="F8:J8"/>
    <mergeCell ref="L8:O8"/>
    <mergeCell ref="Q8:T8"/>
    <mergeCell ref="C10:D10"/>
    <mergeCell ref="I10:J10"/>
    <mergeCell ref="N10:O10"/>
    <mergeCell ref="C11:D11"/>
    <mergeCell ref="I11:J11"/>
  </mergeCells>
  <dataValidations count="8">
    <dataValidation type="list" allowBlank="1" showInputMessage="1" showErrorMessage="1" sqref="C10" xr:uid="{4BFC68C9-9A52-4C8A-9B87-1581707F3A4B}">
      <formula1>TitreDemploi</formula1>
    </dataValidation>
    <dataValidation type="list" allowBlank="1" showInputMessage="1" showErrorMessage="1" sqref="C16" xr:uid="{5BB70EDD-DE12-47D7-B525-B3CF94B6D765}">
      <formula1>Age</formula1>
    </dataValidation>
    <dataValidation type="list" allowBlank="1" showInputMessage="1" showErrorMessage="1" sqref="I10" xr:uid="{1EFFC9FD-2175-4303-9E64-150EE2D16AFA}">
      <formula1>AnneeRetraite</formula1>
    </dataValidation>
    <dataValidation type="list" allowBlank="1" showInputMessage="1" showErrorMessage="1" sqref="C11" xr:uid="{616EE975-6B0F-4E3F-9550-9E5FFB96306A}">
      <formula1>INDIRECT(C10)</formula1>
    </dataValidation>
    <dataValidation type="list" allowBlank="1" showInputMessage="1" showErrorMessage="1" sqref="I13:I14" xr:uid="{69246B9E-AEEB-46B3-8869-9E041476397A}">
      <formula1>AgeDécès</formula1>
    </dataValidation>
    <dataValidation type="list" allowBlank="1" showInputMessage="1" showErrorMessage="1" sqref="C17" xr:uid="{36C7E7A9-3B90-4CF9-ACED-E86FE5EE3A14}">
      <formula1>AnnéeService</formula1>
    </dataValidation>
    <dataValidation type="list" allowBlank="1" showInputMessage="1" showErrorMessage="1" sqref="N10" xr:uid="{E1152973-FD90-44D3-92A8-59BAEEB2F7D3}">
      <formula1>RetraitBoni</formula1>
    </dataValidation>
    <dataValidation type="list" allowBlank="1" showInputMessage="1" showErrorMessage="1" sqref="N13:O14" xr:uid="{5E67E9BB-B614-46AB-B6F2-1B995FDB97EE}">
      <formula1>ClauseRemorque</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F80EC-830B-4208-AF8F-DBC50E264024}">
  <sheetPr>
    <tabColor theme="4" tint="0.39997558519241921"/>
  </sheetPr>
  <dimension ref="B2:CF83"/>
  <sheetViews>
    <sheetView zoomScale="90" zoomScaleNormal="90" workbookViewId="0">
      <selection activeCell="B83" sqref="B83"/>
    </sheetView>
  </sheetViews>
  <sheetFormatPr baseColWidth="10" defaultRowHeight="15" outlineLevelRow="2" x14ac:dyDescent="0.25"/>
  <cols>
    <col min="1" max="1" width="2.7109375" customWidth="1"/>
    <col min="2" max="2" width="34.5703125" customWidth="1"/>
    <col min="3" max="3" width="13.7109375" customWidth="1"/>
    <col min="4" max="4" width="13.28515625" customWidth="1"/>
    <col min="6" max="6" width="12" bestFit="1" customWidth="1"/>
    <col min="19" max="19" width="13" bestFit="1" customWidth="1"/>
    <col min="22" max="22" width="13" bestFit="1" customWidth="1"/>
  </cols>
  <sheetData>
    <row r="2" spans="2:84" ht="26.25" x14ac:dyDescent="0.4">
      <c r="B2" s="127" t="s">
        <v>162</v>
      </c>
      <c r="C2" s="127"/>
      <c r="D2" s="127"/>
      <c r="E2" s="127"/>
      <c r="F2" s="127"/>
      <c r="G2" s="127"/>
      <c r="H2" s="127"/>
      <c r="I2" s="127"/>
      <c r="J2" s="127"/>
      <c r="K2" s="127"/>
      <c r="L2" s="127"/>
      <c r="M2" s="127"/>
      <c r="N2" s="127"/>
      <c r="O2" s="127"/>
      <c r="P2" s="127"/>
      <c r="Q2" s="127"/>
      <c r="R2" s="127"/>
      <c r="S2" s="127"/>
      <c r="T2" s="127"/>
      <c r="U2" s="127"/>
    </row>
    <row r="3" spans="2:84" x14ac:dyDescent="0.25">
      <c r="B3" s="128" t="s">
        <v>163</v>
      </c>
      <c r="C3" s="128"/>
      <c r="D3" s="128"/>
      <c r="E3" s="128"/>
      <c r="F3" s="128"/>
      <c r="G3" s="128"/>
      <c r="H3" s="128"/>
      <c r="I3" s="128"/>
      <c r="J3" s="128"/>
      <c r="K3" s="128"/>
      <c r="L3" s="128"/>
      <c r="M3" s="128"/>
      <c r="N3" s="128"/>
      <c r="O3" s="128"/>
      <c r="P3" s="128"/>
      <c r="Q3" s="128"/>
      <c r="R3" s="128"/>
      <c r="S3" s="128"/>
      <c r="T3" s="128"/>
      <c r="U3" s="128"/>
    </row>
    <row r="6" spans="2:84" ht="18.75" x14ac:dyDescent="0.3">
      <c r="B6" s="1" t="s">
        <v>200</v>
      </c>
    </row>
    <row r="8" spans="2:84" x14ac:dyDescent="0.25">
      <c r="B8" t="s">
        <v>201</v>
      </c>
    </row>
    <row r="9" spans="2:84" x14ac:dyDescent="0.25">
      <c r="B9" t="s">
        <v>202</v>
      </c>
    </row>
    <row r="11" spans="2:84" x14ac:dyDescent="0.25">
      <c r="B11" t="s">
        <v>203</v>
      </c>
    </row>
    <row r="12" spans="2:84" ht="18.75" hidden="1" outlineLevel="1" x14ac:dyDescent="0.3">
      <c r="B12" s="122" t="s">
        <v>196</v>
      </c>
      <c r="C12" s="123"/>
      <c r="D12" s="123"/>
      <c r="E12" s="124"/>
    </row>
    <row r="13" spans="2:84" hidden="1" outlineLevel="1" x14ac:dyDescent="0.25"/>
    <row r="14" spans="2:84" hidden="1" outlineLevel="1" x14ac:dyDescent="0.25">
      <c r="B14" s="41" t="s">
        <v>140</v>
      </c>
    </row>
    <row r="15" spans="2:84" hidden="1" outlineLevel="2" x14ac:dyDescent="0.25"/>
    <row r="16" spans="2:84" hidden="1" outlineLevel="2" x14ac:dyDescent="0.25">
      <c r="B16" t="s">
        <v>2</v>
      </c>
      <c r="C16" s="119"/>
      <c r="D16" s="119"/>
      <c r="E16" s="119"/>
      <c r="F16" s="119"/>
      <c r="G16" s="119"/>
      <c r="H16" s="46" t="e">
        <f>IF(H$24="Salarié",'Scénario hypothétique 2%'!M4,"N/A")</f>
        <v>#VALUE!</v>
      </c>
      <c r="I16" s="46" t="e">
        <f>IF(I24="Salarié",'Scénario hypothétique 2%'!N4,"N/A")</f>
        <v>#VALUE!</v>
      </c>
      <c r="J16" s="46" t="e">
        <f>IF(J24="Salarié",'Scénario hypothétique 2%'!O4,"N/A")</f>
        <v>#VALUE!</v>
      </c>
      <c r="K16" s="46" t="e">
        <f>IF(K24="Salarié",'Scénario hypothétique 2%'!P4,"N/A")</f>
        <v>#VALUE!</v>
      </c>
      <c r="L16" s="46" t="e">
        <f>IF(L24="Salarié",'Scénario hypothétique 2%'!Q4,"N/A")</f>
        <v>#VALUE!</v>
      </c>
      <c r="M16" s="46" t="e">
        <f>IF(M24="Salarié",'Scénario hypothétique 2%'!R4,"N/A")</f>
        <v>#VALUE!</v>
      </c>
      <c r="N16" s="46" t="e">
        <f>IF(N24="Salarié",'Scénario hypothétique 2%'!S4,"N/A")</f>
        <v>#VALUE!</v>
      </c>
      <c r="O16" s="46" t="e">
        <f>IF(O24="Salarié",'Scénario hypothétique 2%'!T4,"N/A")</f>
        <v>#VALUE!</v>
      </c>
      <c r="P16" s="46" t="e">
        <f>IF(P24="Salarié",'Scénario hypothétique 2%'!S4,"N/A")</f>
        <v>#VALUE!</v>
      </c>
      <c r="Q16" s="46" t="e">
        <f>IF(Q24="Salarié",'Scénario hypothétique 2%'!T4,"N/A")</f>
        <v>#VALUE!</v>
      </c>
      <c r="R16" s="46" t="e">
        <f>IF(R24="Salarié",'Scénario hypothétique 2%'!U4,"N/A")</f>
        <v>#VALUE!</v>
      </c>
      <c r="S16" s="46" t="e">
        <f>IF(S24="Salarié",'Scénario hypothétique 2%'!V4,"N/A")</f>
        <v>#VALUE!</v>
      </c>
      <c r="T16" s="46" t="e">
        <f>IF(T24="Salarié",'Scénario hypothétique 2%'!W4,"N/A")</f>
        <v>#VALUE!</v>
      </c>
      <c r="U16" s="46" t="e">
        <f>IF(U24="Salarié",'Scénario hypothétique 2%'!X4,"N/A")</f>
        <v>#VALUE!</v>
      </c>
      <c r="V16" s="46" t="e">
        <f>IF(V24="Salarié",'Scénario hypothétique 2%'!Y4,"N/A")</f>
        <v>#VALUE!</v>
      </c>
      <c r="W16" s="46" t="e">
        <f>IF(W24="Salarié",'Scénario hypothétique 2%'!Z4,"N/A")</f>
        <v>#VALUE!</v>
      </c>
      <c r="X16" s="46" t="e">
        <f>IF(X24="Salarié",'Scénario hypothétique 2%'!AA4,"N/A")</f>
        <v>#VALUE!</v>
      </c>
      <c r="Y16" s="46" t="e">
        <f>IF(Y24="Salarié",'Scénario hypothétique 2%'!AB4,"N/A")</f>
        <v>#VALUE!</v>
      </c>
      <c r="Z16" s="46" t="e">
        <f>IF(Z24="Salarié",'Scénario hypothétique 2%'!AC4,"N/A")</f>
        <v>#VALUE!</v>
      </c>
      <c r="AA16" s="46" t="e">
        <f>IF(AA24="Salarié",'Scénario hypothétique 2%'!AD4,"N/A")</f>
        <v>#VALUE!</v>
      </c>
      <c r="AB16" s="46" t="e">
        <f>IF(AB24="Salarié",'Scénario hypothétique 2%'!AE4,"N/A")</f>
        <v>#VALUE!</v>
      </c>
      <c r="AC16" s="46" t="e">
        <f>IF(AC24="Salarié",'Scénario hypothétique 2%'!AF4,"N/A")</f>
        <v>#VALUE!</v>
      </c>
      <c r="AD16" s="46" t="e">
        <f>IF(AD24="Salarié",'Scénario hypothétique 2%'!AG4,"N/A")</f>
        <v>#VALUE!</v>
      </c>
      <c r="AE16" s="46" t="e">
        <f>IF(AE24="Salarié",'Scénario hypothétique 2%'!AH4,"N/A")</f>
        <v>#VALUE!</v>
      </c>
      <c r="AF16" s="46" t="e">
        <f>IF(AF24="Salarié",'Scénario hypothétique 2%'!AI4,"N/A")</f>
        <v>#VALUE!</v>
      </c>
      <c r="AG16" s="46" t="e">
        <f>IF(AG24="Salarié",'Scénario hypothétique 2%'!AJ4,"N/A")</f>
        <v>#VALUE!</v>
      </c>
      <c r="AH16" s="46" t="e">
        <f>IF(AH24="Salarié",'Scénario hypothétique 2%'!AK4,"N/A")</f>
        <v>#VALUE!</v>
      </c>
      <c r="AI16" s="46" t="e">
        <f>IF(AI24="Salarié",'Scénario hypothétique 2%'!AL4,"N/A")</f>
        <v>#VALUE!</v>
      </c>
      <c r="AJ16" s="46" t="e">
        <f>IF(AJ24="Salarié",'Scénario hypothétique 2%'!AM4,"N/A")</f>
        <v>#VALUE!</v>
      </c>
      <c r="AK16" s="46" t="e">
        <f>IF(AK24="Salarié",'Scénario hypothétique 2%'!AN4,"N/A")</f>
        <v>#VALUE!</v>
      </c>
      <c r="AL16" s="46" t="e">
        <f>IF(AL24="Salarié",'Scénario hypothétique 2%'!AO4,"N/A")</f>
        <v>#VALUE!</v>
      </c>
      <c r="AM16" s="46" t="e">
        <f>IF(AM24="Salarié",'Scénario hypothétique 2%'!AP4,"N/A")</f>
        <v>#VALUE!</v>
      </c>
      <c r="AN16" s="46" t="e">
        <f>IF(AN24="Salarié",'Scénario hypothétique 2%'!AQ4,"N/A")</f>
        <v>#VALUE!</v>
      </c>
      <c r="AO16" s="46" t="e">
        <f>IF(AO24="Salarié",'Scénario hypothétique 2%'!AR4,"N/A")</f>
        <v>#VALUE!</v>
      </c>
      <c r="AP16" s="46" t="e">
        <f>IF(AP24="Salarié",'Scénario hypothétique 2%'!AS4,"N/A")</f>
        <v>#VALUE!</v>
      </c>
      <c r="AQ16" s="46" t="e">
        <f>IF(AQ24="Salarié",'Scénario hypothétique 2%'!AT4,"N/A")</f>
        <v>#VALUE!</v>
      </c>
      <c r="AR16" s="46" t="e">
        <f>IF(AR24="Salarié",'Scénario hypothétique 2%'!AU4,"N/A")</f>
        <v>#VALUE!</v>
      </c>
      <c r="AS16" s="46" t="e">
        <f>IF(AS24="Salarié",'Scénario hypothétique 2%'!AV4,"N/A")</f>
        <v>#VALUE!</v>
      </c>
      <c r="AT16" s="46" t="e">
        <f>IF(AT24="Salarié",'Scénario hypothétique 2%'!AW4,"N/A")</f>
        <v>#VALUE!</v>
      </c>
      <c r="AU16" s="46" t="e">
        <f>IF(AU24="Salarié",'Scénario hypothétique 2%'!AX4,"N/A")</f>
        <v>#VALUE!</v>
      </c>
      <c r="AV16" s="46" t="e">
        <f>IF(AV24="Salarié",'Scénario hypothétique 2%'!AY4,"N/A")</f>
        <v>#VALUE!</v>
      </c>
      <c r="AW16" s="46" t="e">
        <f>IF(AW24="Salarié",'Scénario hypothétique 2%'!AZ4,"N/A")</f>
        <v>#VALUE!</v>
      </c>
      <c r="AX16" s="46" t="e">
        <f>IF(AX24="Salarié",'Scénario hypothétique 2%'!BA4,"N/A")</f>
        <v>#VALUE!</v>
      </c>
      <c r="AY16" s="46" t="e">
        <f>IF(AY24="Salarié",'Scénario hypothétique 2%'!BB4,"N/A")</f>
        <v>#VALUE!</v>
      </c>
      <c r="AZ16" s="46" t="e">
        <f>IF(AZ24="Salarié",'Scénario hypothétique 2%'!BC4,"N/A")</f>
        <v>#VALUE!</v>
      </c>
      <c r="BA16" s="46" t="e">
        <f>IF(BA24="Salarié",'Scénario hypothétique 2%'!BD4,"N/A")</f>
        <v>#VALUE!</v>
      </c>
      <c r="BB16" s="46" t="e">
        <f>IF(BB24="Salarié",'Scénario hypothétique 2%'!BE4,"N/A")</f>
        <v>#VALUE!</v>
      </c>
      <c r="BC16" s="46" t="e">
        <f>IF(BC24="Salarié",'Scénario hypothétique 2%'!BF4,"N/A")</f>
        <v>#VALUE!</v>
      </c>
      <c r="BD16" s="46" t="e">
        <f>IF(BD24="Salarié",'Scénario hypothétique 2%'!BG4,"N/A")</f>
        <v>#VALUE!</v>
      </c>
      <c r="BE16" s="46" t="e">
        <f>IF(BE24="Salarié",'Scénario hypothétique 2%'!BH4,"N/A")</f>
        <v>#VALUE!</v>
      </c>
      <c r="BF16" s="46" t="e">
        <f>IF(BF24="Salarié",'Scénario hypothétique 2%'!BI4,"N/A")</f>
        <v>#VALUE!</v>
      </c>
      <c r="BG16" s="46" t="e">
        <f>IF(BG24="Salarié",'Scénario hypothétique 2%'!BJ4,"N/A")</f>
        <v>#VALUE!</v>
      </c>
      <c r="BH16" s="46" t="e">
        <f>IF(BH24="Salarié",'Scénario hypothétique 2%'!BK4,"N/A")</f>
        <v>#VALUE!</v>
      </c>
      <c r="BI16" s="46" t="e">
        <f>IF(BI24="Salarié",'Scénario hypothétique 2%'!BL4,"N/A")</f>
        <v>#VALUE!</v>
      </c>
      <c r="BJ16" s="46" t="e">
        <f>IF(BJ24="Salarié",'Scénario hypothétique 2%'!BM4,"N/A")</f>
        <v>#VALUE!</v>
      </c>
      <c r="BK16" s="46" t="e">
        <f>IF(BK24="Salarié",'Scénario hypothétique 2%'!BN4,"N/A")</f>
        <v>#VALUE!</v>
      </c>
      <c r="BL16" s="46" t="e">
        <f>IF(BL24="Salarié",'Scénario hypothétique 2%'!BO4,"N/A")</f>
        <v>#VALUE!</v>
      </c>
      <c r="BM16" s="46" t="e">
        <f>IF(BM24="Salarié",'Scénario hypothétique 2%'!BP4,"N/A")</f>
        <v>#VALUE!</v>
      </c>
      <c r="BN16" s="46" t="e">
        <f>IF(BN24="Salarié",'Scénario hypothétique 2%'!BQ4,"N/A")</f>
        <v>#VALUE!</v>
      </c>
      <c r="BO16" s="46" t="e">
        <f>IF(BO24="Salarié",'Scénario hypothétique 2%'!BR4,"N/A")</f>
        <v>#VALUE!</v>
      </c>
      <c r="BP16" s="46" t="e">
        <f>IF(BP24="Salarié",'Scénario hypothétique 2%'!BS4,"N/A")</f>
        <v>#VALUE!</v>
      </c>
      <c r="BQ16" s="46" t="e">
        <f>IF(BQ24="Salarié",'Scénario hypothétique 2%'!BT4,"N/A")</f>
        <v>#VALUE!</v>
      </c>
      <c r="BR16" s="46" t="e">
        <f>IF(BR24="Salarié",'Scénario hypothétique 2%'!BU4,"N/A")</f>
        <v>#VALUE!</v>
      </c>
      <c r="BS16" s="46" t="e">
        <f>IF(BS24="Salarié",'Scénario hypothétique 2%'!BV4,"N/A")</f>
        <v>#VALUE!</v>
      </c>
      <c r="BT16" s="46" t="e">
        <f>IF(BT24="Salarié",'Scénario hypothétique 2%'!BW4,"N/A")</f>
        <v>#VALUE!</v>
      </c>
      <c r="BU16" s="46" t="e">
        <f>IF(BU24="Salarié",'Scénario hypothétique 2%'!BX4,"N/A")</f>
        <v>#VALUE!</v>
      </c>
      <c r="BV16" s="46" t="e">
        <f>IF(BV24="Salarié",'Scénario hypothétique 2%'!BY4,"N/A")</f>
        <v>#VALUE!</v>
      </c>
      <c r="BW16" s="46" t="e">
        <f>IF(BW24="Salarié",'Scénario hypothétique 2%'!BZ4,"N/A")</f>
        <v>#VALUE!</v>
      </c>
      <c r="BX16" s="46" t="e">
        <f>IF(BX24="Salarié",'Scénario hypothétique 2%'!CA4,"N/A")</f>
        <v>#VALUE!</v>
      </c>
      <c r="BY16" s="46" t="e">
        <f>IF(BY24="Salarié",'Scénario hypothétique 2%'!CB4,"N/A")</f>
        <v>#VALUE!</v>
      </c>
      <c r="BZ16" s="46" t="e">
        <f>IF(BZ24="Salarié",'Scénario hypothétique 2%'!CC4,"N/A")</f>
        <v>#VALUE!</v>
      </c>
      <c r="CA16" s="46" t="e">
        <f>IF(CA24="Salarié",'Scénario hypothétique 2%'!CD4,"N/A")</f>
        <v>#VALUE!</v>
      </c>
      <c r="CB16" s="46" t="e">
        <f>IF(CB24="Salarié",'Scénario hypothétique 2%'!CE4,"N/A")</f>
        <v>#VALUE!</v>
      </c>
      <c r="CC16" s="46" t="e">
        <f>IF(CC24="Salarié",'Scénario hypothétique 2%'!CF4,"N/A")</f>
        <v>#VALUE!</v>
      </c>
      <c r="CD16" s="46" t="e">
        <f>IF(CD24="Salarié",'Scénario hypothétique 2%'!CG4,"N/A")</f>
        <v>#VALUE!</v>
      </c>
      <c r="CE16" s="46" t="e">
        <f>IF(CE24="Salarié",'Scénario hypothétique 2%'!CH4,"N/A")</f>
        <v>#VALUE!</v>
      </c>
      <c r="CF16" s="46" t="e">
        <f>IF(CF24="Salarié",'Scénario hypothétique 2%'!CI4,"N/A")</f>
        <v>#VALUE!</v>
      </c>
    </row>
    <row r="17" spans="2:84" hidden="1" outlineLevel="2" x14ac:dyDescent="0.25">
      <c r="B17" t="s">
        <v>34</v>
      </c>
      <c r="C17" s="46">
        <v>4.7000000000000002E-3</v>
      </c>
      <c r="D17" s="46">
        <v>3.6999999999999998E-2</v>
      </c>
      <c r="E17" s="46">
        <v>3.6799999999999999E-2</v>
      </c>
      <c r="F17" s="46">
        <v>4.1700000000000001E-2</v>
      </c>
      <c r="G17" s="46">
        <v>4.2700000000000002E-2</v>
      </c>
      <c r="H17" s="46">
        <v>4.2500000000000003E-2</v>
      </c>
      <c r="I17" s="46">
        <v>3.9399999999999998E-2</v>
      </c>
      <c r="J17" s="46">
        <v>3.9399999999999998E-2</v>
      </c>
      <c r="K17" s="46">
        <v>3.9399999999999998E-2</v>
      </c>
      <c r="L17" s="46">
        <v>3.9399999999999998E-2</v>
      </c>
      <c r="M17" s="46">
        <v>3.9399999999999998E-2</v>
      </c>
      <c r="N17" s="46">
        <v>3.9399999999999998E-2</v>
      </c>
      <c r="O17" s="46">
        <v>3.9399999999999998E-2</v>
      </c>
      <c r="P17" s="46">
        <v>3.9399999999999998E-2</v>
      </c>
      <c r="Q17" s="46">
        <v>3.9399999999999998E-2</v>
      </c>
      <c r="R17" s="46">
        <v>3.9399999999999998E-2</v>
      </c>
      <c r="S17" s="46">
        <v>3.9399999999999998E-2</v>
      </c>
      <c r="T17" s="46">
        <v>3.9399999999999998E-2</v>
      </c>
      <c r="U17" s="46">
        <v>3.9399999999999998E-2</v>
      </c>
      <c r="V17" s="46">
        <v>3.9399999999999998E-2</v>
      </c>
      <c r="W17" s="46">
        <v>3.9399999999999998E-2</v>
      </c>
      <c r="X17" s="46">
        <v>3.9399999999999998E-2</v>
      </c>
      <c r="Y17" s="46">
        <v>3.9399999999999998E-2</v>
      </c>
      <c r="Z17" s="46">
        <v>3.9399999999999998E-2</v>
      </c>
      <c r="AA17" s="46">
        <v>3.9399999999999998E-2</v>
      </c>
      <c r="AB17" s="46">
        <v>3.9399999999999998E-2</v>
      </c>
      <c r="AC17" s="46">
        <v>3.9399999999999998E-2</v>
      </c>
      <c r="AD17" s="46">
        <v>3.9399999999999998E-2</v>
      </c>
      <c r="AE17" s="46">
        <v>3.9399999999999998E-2</v>
      </c>
      <c r="AF17" s="46">
        <v>3.9399999999999998E-2</v>
      </c>
      <c r="AG17" s="46">
        <v>3.9399999999999998E-2</v>
      </c>
      <c r="AH17" s="46">
        <v>3.9399999999999998E-2</v>
      </c>
      <c r="AI17" s="46">
        <v>3.9399999999999998E-2</v>
      </c>
      <c r="AJ17" s="46">
        <v>3.9399999999999998E-2</v>
      </c>
      <c r="AK17" s="46">
        <v>3.9399999999999998E-2</v>
      </c>
      <c r="AL17" s="46">
        <v>3.9399999999999998E-2</v>
      </c>
      <c r="AM17" s="46">
        <v>3.9399999999999998E-2</v>
      </c>
      <c r="AN17" s="46">
        <v>3.9399999999999998E-2</v>
      </c>
      <c r="AO17" s="46">
        <v>3.9399999999999998E-2</v>
      </c>
      <c r="AP17" s="46">
        <v>3.9399999999999998E-2</v>
      </c>
      <c r="AQ17" s="46">
        <v>3.9399999999999998E-2</v>
      </c>
      <c r="AR17" s="46">
        <v>3.9399999999999998E-2</v>
      </c>
      <c r="AS17" s="46">
        <v>3.9399999999999998E-2</v>
      </c>
      <c r="AT17" s="46">
        <v>3.9399999999999998E-2</v>
      </c>
      <c r="AU17" s="46">
        <v>3.9399999999999998E-2</v>
      </c>
      <c r="AV17" s="46">
        <v>3.9399999999999998E-2</v>
      </c>
      <c r="AW17" s="46">
        <v>3.9399999999999998E-2</v>
      </c>
      <c r="AX17" s="46">
        <v>3.9399999999999998E-2</v>
      </c>
      <c r="AY17" s="46">
        <v>3.9399999999999998E-2</v>
      </c>
      <c r="AZ17" s="46">
        <v>3.9399999999999998E-2</v>
      </c>
      <c r="BA17" s="46">
        <v>3.9399999999999998E-2</v>
      </c>
      <c r="BB17" s="46">
        <v>3.9399999999999998E-2</v>
      </c>
      <c r="BC17" s="46">
        <v>3.9399999999999998E-2</v>
      </c>
      <c r="BD17" s="46">
        <v>3.9399999999999998E-2</v>
      </c>
      <c r="BE17" s="46">
        <v>3.9399999999999998E-2</v>
      </c>
      <c r="BF17" s="46">
        <v>3.9399999999999998E-2</v>
      </c>
      <c r="BG17" s="46">
        <v>3.9399999999999998E-2</v>
      </c>
      <c r="BH17" s="46">
        <v>3.9399999999999998E-2</v>
      </c>
      <c r="BI17" s="46">
        <v>3.9399999999999998E-2</v>
      </c>
      <c r="BJ17" s="46">
        <v>3.9399999999999998E-2</v>
      </c>
      <c r="BK17" s="46">
        <v>3.9399999999999998E-2</v>
      </c>
      <c r="BL17" s="46">
        <v>3.9399999999999998E-2</v>
      </c>
      <c r="BM17" s="46">
        <v>3.9399999999999998E-2</v>
      </c>
      <c r="BN17" s="46">
        <v>3.9399999999999998E-2</v>
      </c>
      <c r="BO17" s="46">
        <v>3.9399999999999998E-2</v>
      </c>
      <c r="BP17" s="46">
        <v>3.9399999999999998E-2</v>
      </c>
      <c r="BQ17" s="46">
        <v>3.9399999999999998E-2</v>
      </c>
      <c r="BR17" s="46">
        <v>3.9399999999999998E-2</v>
      </c>
      <c r="BS17" s="46">
        <v>3.9399999999999998E-2</v>
      </c>
      <c r="BT17" s="46">
        <v>3.9399999999999998E-2</v>
      </c>
      <c r="BU17" s="46">
        <v>3.9399999999999998E-2</v>
      </c>
      <c r="BV17" s="46">
        <v>3.9399999999999998E-2</v>
      </c>
      <c r="BW17" s="46">
        <v>3.9399999999999998E-2</v>
      </c>
      <c r="BX17" s="46">
        <v>3.9399999999999998E-2</v>
      </c>
      <c r="BY17" s="46">
        <v>3.9399999999999998E-2</v>
      </c>
      <c r="BZ17" s="46">
        <v>3.9399999999999998E-2</v>
      </c>
      <c r="CA17" s="46">
        <v>3.9399999999999998E-2</v>
      </c>
      <c r="CB17" s="46">
        <v>3.9399999999999998E-2</v>
      </c>
      <c r="CC17" s="46">
        <v>3.9399999999999998E-2</v>
      </c>
      <c r="CD17" s="46">
        <v>3.9399999999999998E-2</v>
      </c>
      <c r="CE17" s="46">
        <v>3.9399999999999998E-2</v>
      </c>
      <c r="CF17" s="46">
        <v>3.9399999999999998E-2</v>
      </c>
    </row>
    <row r="18" spans="2:84" hidden="1" outlineLevel="2" x14ac:dyDescent="0.25">
      <c r="B18" t="s">
        <v>50</v>
      </c>
      <c r="C18" s="47">
        <v>0</v>
      </c>
      <c r="D18" s="47">
        <v>0</v>
      </c>
      <c r="E18" s="47">
        <v>0</v>
      </c>
      <c r="F18" s="47">
        <v>0</v>
      </c>
      <c r="G18" s="47">
        <v>0</v>
      </c>
      <c r="H18" s="47" t="e">
        <f t="shared" ref="H18:AM18" si="0">IF(H24="Retraité",IF(G24&lt;&gt;"Retraité",0,1%),0)</f>
        <v>#VALUE!</v>
      </c>
      <c r="I18" s="47" t="e">
        <f t="shared" si="0"/>
        <v>#VALUE!</v>
      </c>
      <c r="J18" s="47" t="e">
        <f t="shared" si="0"/>
        <v>#VALUE!</v>
      </c>
      <c r="K18" s="47" t="e">
        <f t="shared" si="0"/>
        <v>#VALUE!</v>
      </c>
      <c r="L18" s="47" t="e">
        <f t="shared" si="0"/>
        <v>#VALUE!</v>
      </c>
      <c r="M18" s="47" t="e">
        <f t="shared" si="0"/>
        <v>#VALUE!</v>
      </c>
      <c r="N18" s="47" t="e">
        <f t="shared" si="0"/>
        <v>#VALUE!</v>
      </c>
      <c r="O18" s="47" t="e">
        <f t="shared" si="0"/>
        <v>#VALUE!</v>
      </c>
      <c r="P18" s="47" t="e">
        <f t="shared" si="0"/>
        <v>#VALUE!</v>
      </c>
      <c r="Q18" s="47" t="e">
        <f t="shared" si="0"/>
        <v>#VALUE!</v>
      </c>
      <c r="R18" s="47" t="e">
        <f t="shared" si="0"/>
        <v>#VALUE!</v>
      </c>
      <c r="S18" s="47" t="e">
        <f t="shared" si="0"/>
        <v>#VALUE!</v>
      </c>
      <c r="T18" s="47" t="e">
        <f t="shared" si="0"/>
        <v>#VALUE!</v>
      </c>
      <c r="U18" s="47" t="e">
        <f t="shared" si="0"/>
        <v>#VALUE!</v>
      </c>
      <c r="V18" s="47" t="e">
        <f t="shared" si="0"/>
        <v>#VALUE!</v>
      </c>
      <c r="W18" s="47" t="e">
        <f t="shared" si="0"/>
        <v>#VALUE!</v>
      </c>
      <c r="X18" s="47" t="e">
        <f t="shared" si="0"/>
        <v>#VALUE!</v>
      </c>
      <c r="Y18" s="47" t="e">
        <f t="shared" si="0"/>
        <v>#VALUE!</v>
      </c>
      <c r="Z18" s="47" t="e">
        <f t="shared" si="0"/>
        <v>#VALUE!</v>
      </c>
      <c r="AA18" s="47" t="e">
        <f t="shared" si="0"/>
        <v>#VALUE!</v>
      </c>
      <c r="AB18" s="47" t="e">
        <f t="shared" si="0"/>
        <v>#VALUE!</v>
      </c>
      <c r="AC18" s="47" t="e">
        <f t="shared" si="0"/>
        <v>#VALUE!</v>
      </c>
      <c r="AD18" s="47" t="e">
        <f t="shared" si="0"/>
        <v>#VALUE!</v>
      </c>
      <c r="AE18" s="47" t="e">
        <f t="shared" si="0"/>
        <v>#VALUE!</v>
      </c>
      <c r="AF18" s="47" t="e">
        <f t="shared" si="0"/>
        <v>#VALUE!</v>
      </c>
      <c r="AG18" s="47" t="e">
        <f t="shared" si="0"/>
        <v>#VALUE!</v>
      </c>
      <c r="AH18" s="47" t="e">
        <f t="shared" si="0"/>
        <v>#VALUE!</v>
      </c>
      <c r="AI18" s="47" t="e">
        <f t="shared" si="0"/>
        <v>#VALUE!</v>
      </c>
      <c r="AJ18" s="47" t="e">
        <f t="shared" si="0"/>
        <v>#VALUE!</v>
      </c>
      <c r="AK18" s="47" t="e">
        <f t="shared" si="0"/>
        <v>#VALUE!</v>
      </c>
      <c r="AL18" s="47" t="e">
        <f t="shared" si="0"/>
        <v>#VALUE!</v>
      </c>
      <c r="AM18" s="47" t="e">
        <f t="shared" si="0"/>
        <v>#VALUE!</v>
      </c>
      <c r="AN18" s="47" t="e">
        <f t="shared" ref="AN18:BS18" si="1">IF(AN24="Retraité",IF(AM24&lt;&gt;"Retraité",0,1%),0)</f>
        <v>#VALUE!</v>
      </c>
      <c r="AO18" s="47" t="e">
        <f t="shared" si="1"/>
        <v>#VALUE!</v>
      </c>
      <c r="AP18" s="47" t="e">
        <f t="shared" si="1"/>
        <v>#VALUE!</v>
      </c>
      <c r="AQ18" s="47" t="e">
        <f t="shared" si="1"/>
        <v>#VALUE!</v>
      </c>
      <c r="AR18" s="47" t="e">
        <f t="shared" si="1"/>
        <v>#VALUE!</v>
      </c>
      <c r="AS18" s="47" t="e">
        <f t="shared" si="1"/>
        <v>#VALUE!</v>
      </c>
      <c r="AT18" s="47" t="e">
        <f t="shared" si="1"/>
        <v>#VALUE!</v>
      </c>
      <c r="AU18" s="47" t="e">
        <f t="shared" si="1"/>
        <v>#VALUE!</v>
      </c>
      <c r="AV18" s="47" t="e">
        <f t="shared" si="1"/>
        <v>#VALUE!</v>
      </c>
      <c r="AW18" s="47" t="e">
        <f t="shared" si="1"/>
        <v>#VALUE!</v>
      </c>
      <c r="AX18" s="47" t="e">
        <f t="shared" si="1"/>
        <v>#VALUE!</v>
      </c>
      <c r="AY18" s="47" t="e">
        <f t="shared" si="1"/>
        <v>#VALUE!</v>
      </c>
      <c r="AZ18" s="47" t="e">
        <f t="shared" si="1"/>
        <v>#VALUE!</v>
      </c>
      <c r="BA18" s="47" t="e">
        <f t="shared" si="1"/>
        <v>#VALUE!</v>
      </c>
      <c r="BB18" s="47" t="e">
        <f t="shared" si="1"/>
        <v>#VALUE!</v>
      </c>
      <c r="BC18" s="47" t="e">
        <f t="shared" si="1"/>
        <v>#VALUE!</v>
      </c>
      <c r="BD18" s="47" t="e">
        <f t="shared" si="1"/>
        <v>#VALUE!</v>
      </c>
      <c r="BE18" s="47" t="e">
        <f t="shared" si="1"/>
        <v>#VALUE!</v>
      </c>
      <c r="BF18" s="47" t="e">
        <f t="shared" si="1"/>
        <v>#VALUE!</v>
      </c>
      <c r="BG18" s="47" t="e">
        <f t="shared" si="1"/>
        <v>#VALUE!</v>
      </c>
      <c r="BH18" s="47" t="e">
        <f t="shared" si="1"/>
        <v>#VALUE!</v>
      </c>
      <c r="BI18" s="47" t="e">
        <f t="shared" si="1"/>
        <v>#VALUE!</v>
      </c>
      <c r="BJ18" s="47" t="e">
        <f t="shared" si="1"/>
        <v>#VALUE!</v>
      </c>
      <c r="BK18" s="47" t="e">
        <f t="shared" si="1"/>
        <v>#VALUE!</v>
      </c>
      <c r="BL18" s="47" t="e">
        <f t="shared" si="1"/>
        <v>#VALUE!</v>
      </c>
      <c r="BM18" s="47" t="e">
        <f t="shared" si="1"/>
        <v>#VALUE!</v>
      </c>
      <c r="BN18" s="47" t="e">
        <f t="shared" si="1"/>
        <v>#VALUE!</v>
      </c>
      <c r="BO18" s="47" t="e">
        <f t="shared" si="1"/>
        <v>#VALUE!</v>
      </c>
      <c r="BP18" s="47" t="e">
        <f t="shared" si="1"/>
        <v>#VALUE!</v>
      </c>
      <c r="BQ18" s="47" t="e">
        <f t="shared" si="1"/>
        <v>#VALUE!</v>
      </c>
      <c r="BR18" s="47" t="e">
        <f t="shared" si="1"/>
        <v>#VALUE!</v>
      </c>
      <c r="BS18" s="47" t="e">
        <f t="shared" si="1"/>
        <v>#VALUE!</v>
      </c>
      <c r="BT18" s="47" t="e">
        <f t="shared" ref="BT18:CF18" si="2">IF(BT24="Retraité",IF(BS24&lt;&gt;"Retraité",0,1%),0)</f>
        <v>#VALUE!</v>
      </c>
      <c r="BU18" s="47" t="e">
        <f t="shared" si="2"/>
        <v>#VALUE!</v>
      </c>
      <c r="BV18" s="47" t="e">
        <f t="shared" si="2"/>
        <v>#VALUE!</v>
      </c>
      <c r="BW18" s="47" t="e">
        <f t="shared" si="2"/>
        <v>#VALUE!</v>
      </c>
      <c r="BX18" s="47" t="e">
        <f t="shared" si="2"/>
        <v>#VALUE!</v>
      </c>
      <c r="BY18" s="47" t="e">
        <f t="shared" si="2"/>
        <v>#VALUE!</v>
      </c>
      <c r="BZ18" s="47" t="e">
        <f t="shared" si="2"/>
        <v>#VALUE!</v>
      </c>
      <c r="CA18" s="47" t="e">
        <f t="shared" si="2"/>
        <v>#VALUE!</v>
      </c>
      <c r="CB18" s="47" t="e">
        <f t="shared" si="2"/>
        <v>#VALUE!</v>
      </c>
      <c r="CC18" s="47" t="e">
        <f t="shared" si="2"/>
        <v>#VALUE!</v>
      </c>
      <c r="CD18" s="47" t="e">
        <f t="shared" si="2"/>
        <v>#VALUE!</v>
      </c>
      <c r="CE18" s="47" t="e">
        <f t="shared" si="2"/>
        <v>#VALUE!</v>
      </c>
      <c r="CF18" s="47" t="e">
        <f t="shared" si="2"/>
        <v>#VALUE!</v>
      </c>
    </row>
    <row r="19" spans="2:84" hidden="1" outlineLevel="2" x14ac:dyDescent="0.25">
      <c r="B19" t="s">
        <v>149</v>
      </c>
      <c r="C19" s="119"/>
      <c r="D19" s="119"/>
      <c r="E19" s="119"/>
      <c r="F19" s="119"/>
      <c r="G19" s="119"/>
      <c r="H19" s="62">
        <v>1</v>
      </c>
      <c r="I19" s="62">
        <v>2</v>
      </c>
      <c r="J19" s="62">
        <v>3</v>
      </c>
      <c r="K19" s="62">
        <v>4</v>
      </c>
      <c r="L19" s="62">
        <v>5</v>
      </c>
      <c r="M19" s="62">
        <v>6</v>
      </c>
      <c r="N19" s="62">
        <v>7</v>
      </c>
      <c r="O19" s="62">
        <v>8</v>
      </c>
      <c r="P19" s="62">
        <v>9</v>
      </c>
      <c r="Q19" s="62">
        <v>10</v>
      </c>
      <c r="R19" s="62">
        <v>11</v>
      </c>
      <c r="S19" s="62">
        <v>12</v>
      </c>
      <c r="T19" s="62">
        <v>13</v>
      </c>
      <c r="U19" s="62">
        <v>14</v>
      </c>
      <c r="V19" s="62">
        <v>15</v>
      </c>
      <c r="W19" s="62">
        <v>16</v>
      </c>
      <c r="X19" s="62">
        <v>17</v>
      </c>
      <c r="Y19" s="62">
        <v>18</v>
      </c>
      <c r="Z19" s="62">
        <v>19</v>
      </c>
      <c r="AA19" s="62">
        <v>20</v>
      </c>
      <c r="AB19" s="62">
        <v>21</v>
      </c>
      <c r="AC19" s="62">
        <v>22</v>
      </c>
      <c r="AD19" s="62">
        <v>23</v>
      </c>
      <c r="AE19" s="62">
        <v>24</v>
      </c>
      <c r="AF19" s="62">
        <v>25</v>
      </c>
      <c r="AG19" s="62">
        <v>26</v>
      </c>
      <c r="AH19" s="62">
        <v>27</v>
      </c>
      <c r="AI19" s="62">
        <v>28</v>
      </c>
      <c r="AJ19" s="62">
        <v>29</v>
      </c>
      <c r="AK19" s="62">
        <v>30</v>
      </c>
      <c r="AL19" s="62">
        <v>31</v>
      </c>
      <c r="AM19" s="62">
        <v>32</v>
      </c>
      <c r="AN19" s="62">
        <v>33</v>
      </c>
      <c r="AO19" s="62">
        <v>34</v>
      </c>
      <c r="AP19" s="62">
        <v>35</v>
      </c>
      <c r="AQ19" s="62">
        <v>36</v>
      </c>
      <c r="AR19" s="62">
        <v>37</v>
      </c>
      <c r="AS19" s="62">
        <v>38</v>
      </c>
      <c r="AT19" s="62">
        <v>39</v>
      </c>
      <c r="AU19" s="62">
        <v>40</v>
      </c>
      <c r="AV19" s="62">
        <v>41</v>
      </c>
      <c r="AW19" s="62">
        <v>42</v>
      </c>
      <c r="AX19" s="62">
        <v>43</v>
      </c>
      <c r="AY19" s="62">
        <v>44</v>
      </c>
      <c r="AZ19" s="62">
        <v>45</v>
      </c>
      <c r="BA19" s="62">
        <v>46</v>
      </c>
      <c r="BB19" s="62">
        <v>47</v>
      </c>
      <c r="BC19" s="62">
        <v>48</v>
      </c>
      <c r="BD19" s="62">
        <v>49</v>
      </c>
      <c r="BE19" s="62">
        <v>50</v>
      </c>
      <c r="BF19" s="62">
        <v>51</v>
      </c>
      <c r="BG19" s="62">
        <v>52</v>
      </c>
      <c r="BH19" s="62">
        <v>53</v>
      </c>
      <c r="BI19" s="62">
        <v>54</v>
      </c>
      <c r="BJ19" s="62">
        <v>55</v>
      </c>
      <c r="BK19" s="62">
        <v>56</v>
      </c>
      <c r="BL19" s="62">
        <v>57</v>
      </c>
      <c r="BM19" s="62">
        <v>58</v>
      </c>
      <c r="BN19" s="62">
        <v>59</v>
      </c>
      <c r="BO19" s="62">
        <v>60</v>
      </c>
      <c r="BP19" s="62">
        <v>61</v>
      </c>
      <c r="BQ19" s="62">
        <v>62</v>
      </c>
      <c r="BR19" s="62">
        <v>63</v>
      </c>
      <c r="BS19" s="62">
        <v>64</v>
      </c>
      <c r="BT19" s="62">
        <v>65</v>
      </c>
      <c r="BU19" s="62">
        <v>66</v>
      </c>
      <c r="BV19" s="62">
        <v>67</v>
      </c>
      <c r="BW19" s="62">
        <v>68</v>
      </c>
      <c r="BX19" s="62">
        <v>69</v>
      </c>
      <c r="BY19" s="62">
        <v>70</v>
      </c>
      <c r="BZ19" s="62">
        <v>71</v>
      </c>
      <c r="CA19" s="62">
        <v>72</v>
      </c>
      <c r="CB19" s="62">
        <v>73</v>
      </c>
      <c r="CC19" s="62">
        <v>74</v>
      </c>
      <c r="CD19" s="62">
        <v>75</v>
      </c>
      <c r="CE19" s="62">
        <v>76</v>
      </c>
      <c r="CF19" s="62">
        <v>77</v>
      </c>
    </row>
    <row r="20" spans="2:84" hidden="1" outlineLevel="1" x14ac:dyDescent="0.25">
      <c r="D20" s="62"/>
      <c r="E20" s="62"/>
      <c r="F20" s="62"/>
      <c r="G20" s="62"/>
      <c r="H20" s="62"/>
      <c r="I20" s="62"/>
      <c r="J20" s="62"/>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row>
    <row r="21" spans="2:84" hidden="1" outlineLevel="1" x14ac:dyDescent="0.25">
      <c r="B21" s="41" t="s">
        <v>35</v>
      </c>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row>
    <row r="22" spans="2:84" hidden="1" outlineLevel="1" x14ac:dyDescent="0.25">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row>
    <row r="23" spans="2:84" hidden="1" outlineLevel="1" x14ac:dyDescent="0.25">
      <c r="B23" s="50" t="s">
        <v>54</v>
      </c>
      <c r="C23" s="51">
        <v>2014</v>
      </c>
      <c r="D23" s="51">
        <v>2015</v>
      </c>
      <c r="E23" s="51">
        <v>2016</v>
      </c>
      <c r="F23" s="51">
        <v>2017</v>
      </c>
      <c r="G23" s="51">
        <v>2018</v>
      </c>
      <c r="H23" s="51">
        <v>2019</v>
      </c>
      <c r="I23" s="51">
        <v>2020</v>
      </c>
      <c r="J23" s="51">
        <v>2021</v>
      </c>
      <c r="K23" s="51">
        <v>2022</v>
      </c>
      <c r="L23" s="51">
        <v>2023</v>
      </c>
      <c r="M23" s="51">
        <v>2024</v>
      </c>
      <c r="N23" s="51">
        <v>2025</v>
      </c>
      <c r="O23" s="51">
        <v>2026</v>
      </c>
      <c r="P23" s="51">
        <v>2027</v>
      </c>
      <c r="Q23" s="51">
        <v>2028</v>
      </c>
      <c r="R23" s="51">
        <v>2029</v>
      </c>
      <c r="S23" s="51">
        <v>2030</v>
      </c>
      <c r="T23" s="51">
        <v>2031</v>
      </c>
      <c r="U23" s="51">
        <v>2032</v>
      </c>
      <c r="V23" s="51">
        <v>2033</v>
      </c>
      <c r="W23" s="51">
        <v>2034</v>
      </c>
      <c r="X23" s="51">
        <v>2035</v>
      </c>
      <c r="Y23" s="51">
        <v>2036</v>
      </c>
      <c r="Z23" s="51">
        <v>2037</v>
      </c>
      <c r="AA23" s="51">
        <v>2038</v>
      </c>
      <c r="AB23" s="51">
        <v>2039</v>
      </c>
      <c r="AC23" s="51">
        <v>2040</v>
      </c>
      <c r="AD23" s="51">
        <v>2041</v>
      </c>
      <c r="AE23" s="51">
        <v>2042</v>
      </c>
      <c r="AF23" s="51">
        <v>2043</v>
      </c>
      <c r="AG23" s="51">
        <v>2044</v>
      </c>
      <c r="AH23" s="51">
        <v>2045</v>
      </c>
      <c r="AI23" s="51">
        <v>2046</v>
      </c>
      <c r="AJ23" s="51">
        <v>2047</v>
      </c>
      <c r="AK23" s="51">
        <v>2048</v>
      </c>
      <c r="AL23" s="51">
        <v>2049</v>
      </c>
      <c r="AM23" s="51">
        <v>2050</v>
      </c>
      <c r="AN23" s="51">
        <v>2051</v>
      </c>
      <c r="AO23" s="51">
        <v>2052</v>
      </c>
      <c r="AP23" s="51">
        <v>2053</v>
      </c>
      <c r="AQ23" s="51">
        <v>2054</v>
      </c>
      <c r="AR23" s="51">
        <v>2055</v>
      </c>
      <c r="AS23" s="51">
        <v>2056</v>
      </c>
      <c r="AT23" s="51">
        <v>2057</v>
      </c>
      <c r="AU23" s="51">
        <v>2058</v>
      </c>
      <c r="AV23" s="51">
        <v>2059</v>
      </c>
      <c r="AW23" s="51">
        <v>2060</v>
      </c>
      <c r="AX23" s="51">
        <v>2061</v>
      </c>
      <c r="AY23" s="51">
        <v>2062</v>
      </c>
      <c r="AZ23" s="51">
        <v>2063</v>
      </c>
      <c r="BA23" s="51">
        <v>2064</v>
      </c>
      <c r="BB23" s="51">
        <v>2065</v>
      </c>
      <c r="BC23" s="51">
        <v>2066</v>
      </c>
      <c r="BD23" s="51">
        <v>2067</v>
      </c>
      <c r="BE23" s="51">
        <v>2068</v>
      </c>
      <c r="BF23" s="51">
        <v>2069</v>
      </c>
      <c r="BG23" s="51">
        <v>2070</v>
      </c>
      <c r="BH23" s="51">
        <v>2071</v>
      </c>
      <c r="BI23" s="51">
        <v>2072</v>
      </c>
      <c r="BJ23" s="51">
        <v>2073</v>
      </c>
      <c r="BK23" s="51">
        <v>2074</v>
      </c>
      <c r="BL23" s="51">
        <v>2075</v>
      </c>
      <c r="BM23" s="51">
        <v>2076</v>
      </c>
      <c r="BN23" s="51">
        <v>2077</v>
      </c>
      <c r="BO23" s="51">
        <v>2078</v>
      </c>
      <c r="BP23" s="51">
        <v>2079</v>
      </c>
      <c r="BQ23" s="51">
        <v>2080</v>
      </c>
      <c r="BR23" s="51">
        <v>2081</v>
      </c>
      <c r="BS23" s="51">
        <v>2082</v>
      </c>
      <c r="BT23" s="51">
        <v>2083</v>
      </c>
      <c r="BU23" s="51">
        <v>2084</v>
      </c>
      <c r="BV23" s="51">
        <v>2085</v>
      </c>
      <c r="BW23" s="51">
        <v>2086</v>
      </c>
      <c r="BX23" s="51">
        <v>2087</v>
      </c>
      <c r="BY23" s="51">
        <v>2088</v>
      </c>
      <c r="BZ23" s="51">
        <v>2089</v>
      </c>
      <c r="CA23" s="51">
        <v>2090</v>
      </c>
      <c r="CB23" s="51">
        <v>2091</v>
      </c>
      <c r="CC23" s="51">
        <v>2092</v>
      </c>
      <c r="CD23" s="51">
        <v>2093</v>
      </c>
      <c r="CE23" s="51">
        <v>2094</v>
      </c>
      <c r="CF23" s="51">
        <v>2095</v>
      </c>
    </row>
    <row r="24" spans="2:84" hidden="1" outlineLevel="1" x14ac:dyDescent="0.25">
      <c r="B24" s="50" t="s">
        <v>53</v>
      </c>
      <c r="C24" s="51" t="s">
        <v>57</v>
      </c>
      <c r="D24" s="51" t="s">
        <v>57</v>
      </c>
      <c r="E24" s="51" t="s">
        <v>57</v>
      </c>
      <c r="F24" s="51" t="s">
        <v>57</v>
      </c>
      <c r="G24" s="51" t="s">
        <v>57</v>
      </c>
      <c r="H24" s="51" t="e">
        <f>VLOOKUP(H23,'Statut d''emploi'!$B$5:$F$87,5,0)</f>
        <v>#VALUE!</v>
      </c>
      <c r="I24" s="51" t="e">
        <f>VLOOKUP(I23,'Statut d''emploi'!$B$5:$F$87,5,0)</f>
        <v>#VALUE!</v>
      </c>
      <c r="J24" s="51" t="e">
        <f>VLOOKUP(J23,'Statut d''emploi'!$B$5:$F$87,5,0)</f>
        <v>#VALUE!</v>
      </c>
      <c r="K24" s="51" t="e">
        <f>VLOOKUP(K23,'Statut d''emploi'!$B$5:$F$87,5,0)</f>
        <v>#VALUE!</v>
      </c>
      <c r="L24" s="51" t="e">
        <f>VLOOKUP(L23,'Statut d''emploi'!$B$5:$F$87,5,0)</f>
        <v>#VALUE!</v>
      </c>
      <c r="M24" s="51" t="e">
        <f>VLOOKUP(M23,'Statut d''emploi'!$B$5:$F$87,5,0)</f>
        <v>#VALUE!</v>
      </c>
      <c r="N24" s="51" t="e">
        <f>VLOOKUP(N23,'Statut d''emploi'!$B$5:$F$87,5,0)</f>
        <v>#VALUE!</v>
      </c>
      <c r="O24" s="51" t="e">
        <f>VLOOKUP(O23,'Statut d''emploi'!$B$5:$F$87,5,0)</f>
        <v>#VALUE!</v>
      </c>
      <c r="P24" s="51" t="e">
        <f>VLOOKUP(P23,'Statut d''emploi'!$B$5:$F$87,5,0)</f>
        <v>#VALUE!</v>
      </c>
      <c r="Q24" s="51" t="e">
        <f>VLOOKUP(Q23,'Statut d''emploi'!$B$5:$F$87,5,0)</f>
        <v>#VALUE!</v>
      </c>
      <c r="R24" s="51" t="e">
        <f>VLOOKUP(R23,'Statut d''emploi'!$B$5:$F$87,5,0)</f>
        <v>#VALUE!</v>
      </c>
      <c r="S24" s="51" t="e">
        <f>VLOOKUP(S23,'Statut d''emploi'!$B$5:$F$87,5,0)</f>
        <v>#VALUE!</v>
      </c>
      <c r="T24" s="51" t="e">
        <f>VLOOKUP(T23,'Statut d''emploi'!$B$5:$F$87,5,0)</f>
        <v>#VALUE!</v>
      </c>
      <c r="U24" s="51" t="e">
        <f>VLOOKUP(U23,'Statut d''emploi'!$B$5:$F$87,5,0)</f>
        <v>#VALUE!</v>
      </c>
      <c r="V24" s="51" t="e">
        <f>VLOOKUP(V23,'Statut d''emploi'!$B$5:$F$87,5,0)</f>
        <v>#VALUE!</v>
      </c>
      <c r="W24" s="51" t="e">
        <f>VLOOKUP(W23,'Statut d''emploi'!$B$5:$F$87,5,0)</f>
        <v>#VALUE!</v>
      </c>
      <c r="X24" s="51" t="e">
        <f>VLOOKUP(X23,'Statut d''emploi'!$B$5:$F$87,5,0)</f>
        <v>#VALUE!</v>
      </c>
      <c r="Y24" s="51" t="e">
        <f>VLOOKUP(Y23,'Statut d''emploi'!$B$5:$F$87,5,0)</f>
        <v>#VALUE!</v>
      </c>
      <c r="Z24" s="51" t="e">
        <f>VLOOKUP(Z23,'Statut d''emploi'!$B$5:$F$87,5,0)</f>
        <v>#VALUE!</v>
      </c>
      <c r="AA24" s="51" t="e">
        <f>VLOOKUP(AA23,'Statut d''emploi'!$B$5:$F$87,5,0)</f>
        <v>#VALUE!</v>
      </c>
      <c r="AB24" s="51" t="e">
        <f>VLOOKUP(AB23,'Statut d''emploi'!$B$5:$F$87,5,0)</f>
        <v>#VALUE!</v>
      </c>
      <c r="AC24" s="51" t="e">
        <f>VLOOKUP(AC23,'Statut d''emploi'!$B$5:$F$87,5,0)</f>
        <v>#VALUE!</v>
      </c>
      <c r="AD24" s="51" t="e">
        <f>VLOOKUP(AD23,'Statut d''emploi'!$B$5:$F$87,5,0)</f>
        <v>#VALUE!</v>
      </c>
      <c r="AE24" s="51" t="e">
        <f>VLOOKUP(AE23,'Statut d''emploi'!$B$5:$F$87,5,0)</f>
        <v>#VALUE!</v>
      </c>
      <c r="AF24" s="51" t="e">
        <f>VLOOKUP(AF23,'Statut d''emploi'!$B$5:$F$87,5,0)</f>
        <v>#VALUE!</v>
      </c>
      <c r="AG24" s="51" t="e">
        <f>VLOOKUP(AG23,'Statut d''emploi'!$B$5:$F$87,5,0)</f>
        <v>#VALUE!</v>
      </c>
      <c r="AH24" s="51" t="e">
        <f>VLOOKUP(AH23,'Statut d''emploi'!$B$5:$F$87,5,0)</f>
        <v>#VALUE!</v>
      </c>
      <c r="AI24" s="51" t="e">
        <f>VLOOKUP(AI23,'Statut d''emploi'!$B$5:$F$87,5,0)</f>
        <v>#VALUE!</v>
      </c>
      <c r="AJ24" s="51" t="e">
        <f>VLOOKUP(AJ23,'Statut d''emploi'!$B$5:$F$87,5,0)</f>
        <v>#VALUE!</v>
      </c>
      <c r="AK24" s="51" t="e">
        <f>VLOOKUP(AK23,'Statut d''emploi'!$B$5:$F$87,5,0)</f>
        <v>#VALUE!</v>
      </c>
      <c r="AL24" s="51" t="e">
        <f>VLOOKUP(AL23,'Statut d''emploi'!$B$5:$F$87,5,0)</f>
        <v>#VALUE!</v>
      </c>
      <c r="AM24" s="51" t="e">
        <f>VLOOKUP(AM23,'Statut d''emploi'!$B$5:$F$87,5,0)</f>
        <v>#VALUE!</v>
      </c>
      <c r="AN24" s="51" t="e">
        <f>VLOOKUP(AN23,'Statut d''emploi'!$B$5:$F$87,5,0)</f>
        <v>#VALUE!</v>
      </c>
      <c r="AO24" s="51" t="e">
        <f>VLOOKUP(AO23,'Statut d''emploi'!$B$5:$F$87,5,0)</f>
        <v>#VALUE!</v>
      </c>
      <c r="AP24" s="51" t="e">
        <f>VLOOKUP(AP23,'Statut d''emploi'!$B$5:$F$87,5,0)</f>
        <v>#VALUE!</v>
      </c>
      <c r="AQ24" s="51" t="e">
        <f>VLOOKUP(AQ23,'Statut d''emploi'!$B$5:$F$87,5,0)</f>
        <v>#VALUE!</v>
      </c>
      <c r="AR24" s="51" t="e">
        <f>VLOOKUP(AR23,'Statut d''emploi'!$B$5:$F$87,5,0)</f>
        <v>#VALUE!</v>
      </c>
      <c r="AS24" s="51" t="e">
        <f>VLOOKUP(AS23,'Statut d''emploi'!$B$5:$F$87,5,0)</f>
        <v>#VALUE!</v>
      </c>
      <c r="AT24" s="51" t="e">
        <f>VLOOKUP(AT23,'Statut d''emploi'!$B$5:$F$87,5,0)</f>
        <v>#VALUE!</v>
      </c>
      <c r="AU24" s="51" t="e">
        <f>VLOOKUP(AU23,'Statut d''emploi'!$B$5:$F$87,5,0)</f>
        <v>#VALUE!</v>
      </c>
      <c r="AV24" s="51" t="e">
        <f>VLOOKUP(AV23,'Statut d''emploi'!$B$5:$F$87,5,0)</f>
        <v>#VALUE!</v>
      </c>
      <c r="AW24" s="51" t="e">
        <f>VLOOKUP(AW23,'Statut d''emploi'!$B$5:$F$87,5,0)</f>
        <v>#VALUE!</v>
      </c>
      <c r="AX24" s="51" t="e">
        <f>VLOOKUP(AX23,'Statut d''emploi'!$B$5:$F$87,5,0)</f>
        <v>#VALUE!</v>
      </c>
      <c r="AY24" s="51" t="e">
        <f>VLOOKUP(AY23,'Statut d''emploi'!$B$5:$F$87,5,0)</f>
        <v>#VALUE!</v>
      </c>
      <c r="AZ24" s="51" t="e">
        <f>VLOOKUP(AZ23,'Statut d''emploi'!$B$5:$F$87,5,0)</f>
        <v>#VALUE!</v>
      </c>
      <c r="BA24" s="51" t="e">
        <f>VLOOKUP(BA23,'Statut d''emploi'!$B$5:$F$87,5,0)</f>
        <v>#VALUE!</v>
      </c>
      <c r="BB24" s="51" t="e">
        <f>VLOOKUP(BB23,'Statut d''emploi'!$B$5:$F$87,5,0)</f>
        <v>#VALUE!</v>
      </c>
      <c r="BC24" s="51" t="e">
        <f>VLOOKUP(BC23,'Statut d''emploi'!$B$5:$F$87,5,0)</f>
        <v>#VALUE!</v>
      </c>
      <c r="BD24" s="51" t="e">
        <f>VLOOKUP(BD23,'Statut d''emploi'!$B$5:$F$87,5,0)</f>
        <v>#VALUE!</v>
      </c>
      <c r="BE24" s="51" t="e">
        <f>VLOOKUP(BE23,'Statut d''emploi'!$B$5:$F$87,5,0)</f>
        <v>#VALUE!</v>
      </c>
      <c r="BF24" s="51" t="e">
        <f>VLOOKUP(BF23,'Statut d''emploi'!$B$5:$F$87,5,0)</f>
        <v>#VALUE!</v>
      </c>
      <c r="BG24" s="51" t="e">
        <f>VLOOKUP(BG23,'Statut d''emploi'!$B$5:$F$87,5,0)</f>
        <v>#VALUE!</v>
      </c>
      <c r="BH24" s="51" t="e">
        <f>VLOOKUP(BH23,'Statut d''emploi'!$B$5:$F$87,5,0)</f>
        <v>#VALUE!</v>
      </c>
      <c r="BI24" s="51" t="e">
        <f>VLOOKUP(BI23,'Statut d''emploi'!$B$5:$F$87,5,0)</f>
        <v>#VALUE!</v>
      </c>
      <c r="BJ24" s="51" t="e">
        <f>VLOOKUP(BJ23,'Statut d''emploi'!$B$5:$F$87,5,0)</f>
        <v>#VALUE!</v>
      </c>
      <c r="BK24" s="51" t="e">
        <f>VLOOKUP(BK23,'Statut d''emploi'!$B$5:$F$87,5,0)</f>
        <v>#VALUE!</v>
      </c>
      <c r="BL24" s="51" t="e">
        <f>VLOOKUP(BL23,'Statut d''emploi'!$B$5:$F$87,5,0)</f>
        <v>#VALUE!</v>
      </c>
      <c r="BM24" s="51" t="e">
        <f>VLOOKUP(BM23,'Statut d''emploi'!$B$5:$F$87,5,0)</f>
        <v>#VALUE!</v>
      </c>
      <c r="BN24" s="51" t="e">
        <f>VLOOKUP(BN23,'Statut d''emploi'!$B$5:$F$87,5,0)</f>
        <v>#VALUE!</v>
      </c>
      <c r="BO24" s="51" t="e">
        <f>VLOOKUP(BO23,'Statut d''emploi'!$B$5:$F$87,5,0)</f>
        <v>#VALUE!</v>
      </c>
      <c r="BP24" s="51" t="e">
        <f>VLOOKUP(BP23,'Statut d''emploi'!$B$5:$F$87,5,0)</f>
        <v>#VALUE!</v>
      </c>
      <c r="BQ24" s="51" t="e">
        <f>VLOOKUP(BQ23,'Statut d''emploi'!$B$5:$F$87,5,0)</f>
        <v>#VALUE!</v>
      </c>
      <c r="BR24" s="51" t="e">
        <f>VLOOKUP(BR23,'Statut d''emploi'!$B$5:$F$87,5,0)</f>
        <v>#VALUE!</v>
      </c>
      <c r="BS24" s="51" t="e">
        <f>VLOOKUP(BS23,'Statut d''emploi'!$B$5:$F$87,5,0)</f>
        <v>#VALUE!</v>
      </c>
      <c r="BT24" s="51" t="e">
        <f>VLOOKUP(BT23,'Statut d''emploi'!$B$5:$F$87,5,0)</f>
        <v>#VALUE!</v>
      </c>
      <c r="BU24" s="51" t="e">
        <f>VLOOKUP(BU23,'Statut d''emploi'!$B$5:$F$87,5,0)</f>
        <v>#VALUE!</v>
      </c>
      <c r="BV24" s="51" t="e">
        <f>VLOOKUP(BV23,'Statut d''emploi'!$B$5:$F$87,5,0)</f>
        <v>#VALUE!</v>
      </c>
      <c r="BW24" s="51" t="e">
        <f>VLOOKUP(BW23,'Statut d''emploi'!$B$5:$F$87,5,0)</f>
        <v>#VALUE!</v>
      </c>
      <c r="BX24" s="51" t="e">
        <f>VLOOKUP(BX23,'Statut d''emploi'!$B$5:$F$87,5,0)</f>
        <v>#VALUE!</v>
      </c>
      <c r="BY24" s="51" t="e">
        <f>VLOOKUP(BY23,'Statut d''emploi'!$B$5:$F$87,5,0)</f>
        <v>#VALUE!</v>
      </c>
      <c r="BZ24" s="51" t="e">
        <f>VLOOKUP(BZ23,'Statut d''emploi'!$B$5:$F$87,5,0)</f>
        <v>#VALUE!</v>
      </c>
      <c r="CA24" s="51" t="e">
        <f>VLOOKUP(CA23,'Statut d''emploi'!$B$5:$F$87,5,0)</f>
        <v>#VALUE!</v>
      </c>
      <c r="CB24" s="51" t="e">
        <f>VLOOKUP(CB23,'Statut d''emploi'!$B$5:$F$87,5,0)</f>
        <v>#VALUE!</v>
      </c>
      <c r="CC24" s="51" t="e">
        <f>VLOOKUP(CC23,'Statut d''emploi'!$B$5:$F$87,5,0)</f>
        <v>#VALUE!</v>
      </c>
      <c r="CD24" s="51" t="e">
        <f>VLOOKUP(CD23,'Statut d''emploi'!$B$5:$F$87,5,0)</f>
        <v>#VALUE!</v>
      </c>
      <c r="CE24" s="51" t="e">
        <f>VLOOKUP(CE23,'Statut d''emploi'!$B$5:$F$87,5,0)</f>
        <v>#VALUE!</v>
      </c>
      <c r="CF24" s="51" t="e">
        <f>VLOOKUP(CF23,'Statut d''emploi'!$B$5:$F$87,5,0)</f>
        <v>#VALUE!</v>
      </c>
    </row>
    <row r="25" spans="2:84" s="44" customFormat="1" ht="11.25" hidden="1" outlineLevel="2" x14ac:dyDescent="0.2">
      <c r="B25" s="49" t="s">
        <v>132</v>
      </c>
      <c r="C25" s="45" t="e">
        <f>RANK(C26,$C$26:$CF$26)</f>
        <v>#VALUE!</v>
      </c>
      <c r="D25" s="45" t="e">
        <f t="shared" ref="D25:BO25" si="3">RANK(D26,$C$26:$CF$26)</f>
        <v>#VALUE!</v>
      </c>
      <c r="E25" s="45" t="e">
        <f t="shared" si="3"/>
        <v>#VALUE!</v>
      </c>
      <c r="F25" s="45" t="e">
        <f t="shared" si="3"/>
        <v>#VALUE!</v>
      </c>
      <c r="G25" s="45" t="e">
        <f t="shared" si="3"/>
        <v>#VALUE!</v>
      </c>
      <c r="H25" s="45" t="e">
        <f t="shared" si="3"/>
        <v>#VALUE!</v>
      </c>
      <c r="I25" s="45" t="e">
        <f t="shared" si="3"/>
        <v>#VALUE!</v>
      </c>
      <c r="J25" s="45" t="e">
        <f t="shared" si="3"/>
        <v>#VALUE!</v>
      </c>
      <c r="K25" s="45" t="e">
        <f t="shared" si="3"/>
        <v>#VALUE!</v>
      </c>
      <c r="L25" s="45" t="e">
        <f t="shared" si="3"/>
        <v>#VALUE!</v>
      </c>
      <c r="M25" s="45" t="e">
        <f t="shared" si="3"/>
        <v>#VALUE!</v>
      </c>
      <c r="N25" s="45" t="e">
        <f t="shared" si="3"/>
        <v>#VALUE!</v>
      </c>
      <c r="O25" s="45" t="e">
        <f t="shared" si="3"/>
        <v>#VALUE!</v>
      </c>
      <c r="P25" s="45" t="e">
        <f t="shared" si="3"/>
        <v>#VALUE!</v>
      </c>
      <c r="Q25" s="45" t="e">
        <f t="shared" si="3"/>
        <v>#VALUE!</v>
      </c>
      <c r="R25" s="45" t="e">
        <f t="shared" si="3"/>
        <v>#VALUE!</v>
      </c>
      <c r="S25" s="45" t="e">
        <f t="shared" si="3"/>
        <v>#VALUE!</v>
      </c>
      <c r="T25" s="45" t="e">
        <f t="shared" si="3"/>
        <v>#VALUE!</v>
      </c>
      <c r="U25" s="45" t="e">
        <f t="shared" si="3"/>
        <v>#VALUE!</v>
      </c>
      <c r="V25" s="45" t="e">
        <f t="shared" si="3"/>
        <v>#VALUE!</v>
      </c>
      <c r="W25" s="45" t="e">
        <f t="shared" si="3"/>
        <v>#VALUE!</v>
      </c>
      <c r="X25" s="45" t="e">
        <f t="shared" si="3"/>
        <v>#VALUE!</v>
      </c>
      <c r="Y25" s="45" t="e">
        <f t="shared" si="3"/>
        <v>#VALUE!</v>
      </c>
      <c r="Z25" s="45" t="e">
        <f t="shared" si="3"/>
        <v>#VALUE!</v>
      </c>
      <c r="AA25" s="45" t="e">
        <f t="shared" si="3"/>
        <v>#VALUE!</v>
      </c>
      <c r="AB25" s="45" t="e">
        <f t="shared" si="3"/>
        <v>#VALUE!</v>
      </c>
      <c r="AC25" s="45" t="e">
        <f t="shared" si="3"/>
        <v>#VALUE!</v>
      </c>
      <c r="AD25" s="45" t="e">
        <f t="shared" si="3"/>
        <v>#VALUE!</v>
      </c>
      <c r="AE25" s="45" t="e">
        <f t="shared" si="3"/>
        <v>#VALUE!</v>
      </c>
      <c r="AF25" s="45" t="e">
        <f t="shared" si="3"/>
        <v>#VALUE!</v>
      </c>
      <c r="AG25" s="45" t="e">
        <f t="shared" si="3"/>
        <v>#VALUE!</v>
      </c>
      <c r="AH25" s="45" t="e">
        <f t="shared" si="3"/>
        <v>#VALUE!</v>
      </c>
      <c r="AI25" s="45" t="e">
        <f t="shared" si="3"/>
        <v>#VALUE!</v>
      </c>
      <c r="AJ25" s="45" t="e">
        <f t="shared" si="3"/>
        <v>#VALUE!</v>
      </c>
      <c r="AK25" s="45" t="e">
        <f t="shared" si="3"/>
        <v>#VALUE!</v>
      </c>
      <c r="AL25" s="45" t="e">
        <f t="shared" si="3"/>
        <v>#VALUE!</v>
      </c>
      <c r="AM25" s="45" t="e">
        <f t="shared" si="3"/>
        <v>#VALUE!</v>
      </c>
      <c r="AN25" s="45" t="e">
        <f t="shared" si="3"/>
        <v>#VALUE!</v>
      </c>
      <c r="AO25" s="45" t="e">
        <f t="shared" si="3"/>
        <v>#VALUE!</v>
      </c>
      <c r="AP25" s="45" t="e">
        <f t="shared" si="3"/>
        <v>#VALUE!</v>
      </c>
      <c r="AQ25" s="45" t="e">
        <f t="shared" si="3"/>
        <v>#VALUE!</v>
      </c>
      <c r="AR25" s="45" t="e">
        <f t="shared" si="3"/>
        <v>#VALUE!</v>
      </c>
      <c r="AS25" s="45" t="e">
        <f t="shared" si="3"/>
        <v>#VALUE!</v>
      </c>
      <c r="AT25" s="45" t="e">
        <f t="shared" si="3"/>
        <v>#VALUE!</v>
      </c>
      <c r="AU25" s="45" t="e">
        <f t="shared" si="3"/>
        <v>#VALUE!</v>
      </c>
      <c r="AV25" s="45" t="e">
        <f t="shared" si="3"/>
        <v>#VALUE!</v>
      </c>
      <c r="AW25" s="45" t="e">
        <f t="shared" si="3"/>
        <v>#VALUE!</v>
      </c>
      <c r="AX25" s="45" t="e">
        <f t="shared" si="3"/>
        <v>#VALUE!</v>
      </c>
      <c r="AY25" s="45" t="e">
        <f t="shared" si="3"/>
        <v>#VALUE!</v>
      </c>
      <c r="AZ25" s="45" t="e">
        <f t="shared" si="3"/>
        <v>#VALUE!</v>
      </c>
      <c r="BA25" s="45" t="e">
        <f t="shared" si="3"/>
        <v>#VALUE!</v>
      </c>
      <c r="BB25" s="45" t="e">
        <f t="shared" si="3"/>
        <v>#VALUE!</v>
      </c>
      <c r="BC25" s="45" t="e">
        <f t="shared" si="3"/>
        <v>#VALUE!</v>
      </c>
      <c r="BD25" s="45" t="e">
        <f t="shared" si="3"/>
        <v>#VALUE!</v>
      </c>
      <c r="BE25" s="45" t="e">
        <f t="shared" si="3"/>
        <v>#VALUE!</v>
      </c>
      <c r="BF25" s="45" t="e">
        <f t="shared" si="3"/>
        <v>#VALUE!</v>
      </c>
      <c r="BG25" s="45" t="e">
        <f t="shared" si="3"/>
        <v>#VALUE!</v>
      </c>
      <c r="BH25" s="45" t="e">
        <f t="shared" si="3"/>
        <v>#VALUE!</v>
      </c>
      <c r="BI25" s="45" t="e">
        <f t="shared" si="3"/>
        <v>#VALUE!</v>
      </c>
      <c r="BJ25" s="45" t="e">
        <f t="shared" si="3"/>
        <v>#VALUE!</v>
      </c>
      <c r="BK25" s="45" t="e">
        <f t="shared" si="3"/>
        <v>#VALUE!</v>
      </c>
      <c r="BL25" s="45" t="e">
        <f t="shared" si="3"/>
        <v>#VALUE!</v>
      </c>
      <c r="BM25" s="45" t="e">
        <f t="shared" si="3"/>
        <v>#VALUE!</v>
      </c>
      <c r="BN25" s="45" t="e">
        <f t="shared" si="3"/>
        <v>#VALUE!</v>
      </c>
      <c r="BO25" s="45" t="e">
        <f t="shared" si="3"/>
        <v>#VALUE!</v>
      </c>
      <c r="BP25" s="45" t="e">
        <f t="shared" ref="BP25:CF25" si="4">RANK(BP26,$C$26:$CF$26)</f>
        <v>#VALUE!</v>
      </c>
      <c r="BQ25" s="45" t="e">
        <f t="shared" si="4"/>
        <v>#VALUE!</v>
      </c>
      <c r="BR25" s="45" t="e">
        <f t="shared" si="4"/>
        <v>#VALUE!</v>
      </c>
      <c r="BS25" s="45" t="e">
        <f t="shared" si="4"/>
        <v>#VALUE!</v>
      </c>
      <c r="BT25" s="45" t="e">
        <f t="shared" si="4"/>
        <v>#VALUE!</v>
      </c>
      <c r="BU25" s="45" t="e">
        <f t="shared" si="4"/>
        <v>#VALUE!</v>
      </c>
      <c r="BV25" s="45" t="e">
        <f t="shared" si="4"/>
        <v>#VALUE!</v>
      </c>
      <c r="BW25" s="45" t="e">
        <f t="shared" si="4"/>
        <v>#VALUE!</v>
      </c>
      <c r="BX25" s="45" t="e">
        <f t="shared" si="4"/>
        <v>#VALUE!</v>
      </c>
      <c r="BY25" s="45" t="e">
        <f t="shared" si="4"/>
        <v>#VALUE!</v>
      </c>
      <c r="BZ25" s="45" t="e">
        <f t="shared" si="4"/>
        <v>#VALUE!</v>
      </c>
      <c r="CA25" s="45" t="e">
        <f t="shared" si="4"/>
        <v>#VALUE!</v>
      </c>
      <c r="CB25" s="45" t="e">
        <f t="shared" si="4"/>
        <v>#VALUE!</v>
      </c>
      <c r="CC25" s="45" t="e">
        <f t="shared" si="4"/>
        <v>#VALUE!</v>
      </c>
      <c r="CD25" s="45" t="e">
        <f t="shared" si="4"/>
        <v>#VALUE!</v>
      </c>
      <c r="CE25" s="45" t="e">
        <f t="shared" si="4"/>
        <v>#VALUE!</v>
      </c>
      <c r="CF25" s="45" t="e">
        <f t="shared" si="4"/>
        <v>#VALUE!</v>
      </c>
    </row>
    <row r="26" spans="2:84" hidden="1" outlineLevel="1" x14ac:dyDescent="0.25">
      <c r="B26" s="48" t="s">
        <v>32</v>
      </c>
      <c r="C26" s="52">
        <f>SUMPRODUCT(('Critères de recherche'!C10='Scénario hypothétique 2%'!E10:E113)*('Critères de recherche'!C11='Scénario hypothétique 2%'!$F$10:$F$113)*('Scénario hypothétique 2%'!$H$10:$H$113))</f>
        <v>0</v>
      </c>
      <c r="D26" s="52">
        <f>SUMPRODUCT(('Critères de recherche'!C10='Scénario hypothétique 2%'!E10:E113)*('Critères de recherche'!C11='Scénario hypothétique 2%'!$F$10:$F$113)*('Scénario hypothétique 2%'!$I$10:$I$113))</f>
        <v>0</v>
      </c>
      <c r="E26" s="52">
        <f>SUMPRODUCT(('Critères de recherche'!C10='Scénario hypothétique 2%'!E10:E113)*('Critères de recherche'!C11='Scénario hypothétique 2%'!$F$10:$F$113)*('Scénario hypothétique 2%'!$J$10:$J$113))</f>
        <v>0</v>
      </c>
      <c r="F26" s="52">
        <f>SUMPRODUCT(('Critères de recherche'!C10='Scénario hypothétique 2%'!E10:E113)*('Critères de recherche'!C11='Scénario hypothétique 2%'!$F$10:$F$113)*('Scénario hypothétique 2%'!$K$10:$K$113))</f>
        <v>0</v>
      </c>
      <c r="G26" s="52">
        <f>SUMPRODUCT(('Critères de recherche'!C10='Scénario hypothétique 2%'!E10:E113)*('Critères de recherche'!C11='Scénario hypothétique 2%'!$F$10:$F$113)*('Scénario hypothétique 2%'!$L$10:$L$113))</f>
        <v>0</v>
      </c>
      <c r="H26" s="52" t="e">
        <f>IF(H24="Salarié",SUMPRODUCT(('Critères de recherche'!$C$10='Scénario hypothétique 2%'!$E$10:$E$113)*(SUMPRODUCT(('Impact intégration du boni'!H23='Statut d''emploi'!$B$5:$B$87)*('Statut d''emploi'!$H$5:$H$87))='Scénario hypothétique 2%'!$F$10:$F$113)*('Scénario hypothétique 2%'!$M$10:$M$113)),0)</f>
        <v>#VALUE!</v>
      </c>
      <c r="I26" s="52" t="e">
        <f>IF(I24="Salarié",SUMPRODUCT(('Critères de recherche'!$C$10='Scénario hypothétique 2%'!$E$10:$E$113)*(SUMPRODUCT(('Impact intégration du boni'!I23='Statut d''emploi'!$B$5:$B$87)*('Statut d''emploi'!$H$5:$H$87))='Scénario hypothétique 2%'!$F$10:$F$113)*('Scénario hypothétique 2%'!$N$10:$N$113)),0)</f>
        <v>#VALUE!</v>
      </c>
      <c r="J26" s="52" t="e">
        <f>IF(J24="Salarié",SUMPRODUCT(('Critères de recherche'!$C$10='Scénario hypothétique 2%'!$E$10:$E$113)*(SUMPRODUCT(('Impact intégration du boni'!J23='Statut d''emploi'!$B$5:$B$87)*('Statut d''emploi'!$H$5:$H$87))='Scénario hypothétique 2%'!$F$10:$F$113)*('Scénario hypothétique 2%'!$O$10:$O$113)),0)</f>
        <v>#VALUE!</v>
      </c>
      <c r="K26" s="52" t="e">
        <f>IF(K24="Salarié",SUMPRODUCT(('Critères de recherche'!$C$10='Scénario hypothétique 2%'!$E$10:$E$113)*(SUMPRODUCT(('Impact intégration du boni'!K23='Statut d''emploi'!$B$5:$B$87)*('Statut d''emploi'!$H$5:$H$87))='Scénario hypothétique 2%'!$F$10:$F$113)*('Scénario hypothétique 2%'!$P$10:$P$113)),0)</f>
        <v>#VALUE!</v>
      </c>
      <c r="L26" s="52" t="e">
        <f>IF(L24="Salarié",SUMPRODUCT(('Critères de recherche'!$C$10='Scénario hypothétique 2%'!$E$10:$E$113)*(SUMPRODUCT(('Impact intégration du boni'!L23='Statut d''emploi'!$B$5:$B$87)*('Statut d''emploi'!$H$5:$H$87))='Scénario hypothétique 2%'!$F$10:$F$113)*('Scénario hypothétique 2%'!$Q$10:$Q$113)),0)</f>
        <v>#VALUE!</v>
      </c>
      <c r="M26" s="52" t="e">
        <f>IF(M24="Salarié",SUMPRODUCT(('Critères de recherche'!$C$10='Scénario hypothétique 2%'!$E$10:$E$113)*(SUMPRODUCT(('Impact intégration du boni'!M23='Statut d''emploi'!$B$5:$B$87)*('Statut d''emploi'!$H$5:$H$87))='Scénario hypothétique 2%'!$F$10:$F$113)*('Scénario hypothétique 2%'!$R$10:$R$113)),0)</f>
        <v>#VALUE!</v>
      </c>
      <c r="N26" s="52" t="e">
        <f>IF(N24="Salarié",SUMPRODUCT(('Critères de recherche'!$C$10='Scénario hypothétique 2%'!$E$10:$E$113)*(SUMPRODUCT(('Impact intégration du boni'!N23='Statut d''emploi'!$B$5:$B$87)*('Statut d''emploi'!$H$5:$H$87))='Scénario hypothétique 2%'!$F$10:$F$113)*('Scénario hypothétique 2%'!$S$10:$S$113)),0)</f>
        <v>#VALUE!</v>
      </c>
      <c r="O26" s="52" t="e">
        <f>IF(O24="Salarié",SUMPRODUCT(('Critères de recherche'!$C$10='Scénario hypothétique 2%'!$E$10:$E$113)*(SUMPRODUCT(('Impact intégration du boni'!O23='Statut d''emploi'!$B$5:$B$87)*('Statut d''emploi'!$H$5:$H$87))='Scénario hypothétique 2%'!$F$10:$F$113)*('Scénario hypothétique 2%'!$T$10:$T$113)),0)</f>
        <v>#VALUE!</v>
      </c>
      <c r="P26" s="52" t="e">
        <f>IF(P24="Salarié",SUMPRODUCT(('Critères de recherche'!$C$10='Scénario hypothétique 2%'!$E$10:$E$113)*(SUMPRODUCT(('Impact intégration du boni'!P23='Statut d''emploi'!$B$5:$B$87)*('Statut d''emploi'!$H$5:$H$87))='Scénario hypothétique 2%'!$F$10:$F$113)*('Scénario hypothétique 2%'!$U$10:$U$113)),0)</f>
        <v>#VALUE!</v>
      </c>
      <c r="Q26" s="52" t="e">
        <f>IF(Q24="Salarié",SUMPRODUCT(('Critères de recherche'!$C$10='Scénario hypothétique 2%'!$E$10:$E$113)*(SUMPRODUCT(('Impact intégration du boni'!Q23='Statut d''emploi'!$B$5:$B$87)*('Statut d''emploi'!$H$5:$H$87))='Scénario hypothétique 2%'!$F$10:$F$113)*('Scénario hypothétique 2%'!$V$10:$V$113)),0)</f>
        <v>#VALUE!</v>
      </c>
      <c r="R26" s="52" t="e">
        <f>IF(R24="Salarié",SUMPRODUCT(('Critères de recherche'!$C$10='Scénario hypothétique 2%'!$E$10:$E$113)*(SUMPRODUCT(('Impact intégration du boni'!R23='Statut d''emploi'!$B$5:$B$87)*('Statut d''emploi'!$H$5:$H$87))='Scénario hypothétique 2%'!$F$10:$F$113)*('Scénario hypothétique 2%'!$W$10:$W$113)),0)</f>
        <v>#VALUE!</v>
      </c>
      <c r="S26" s="52" t="e">
        <f>IF(S24="Salarié",SUMPRODUCT(('Critères de recherche'!$C$10='Scénario hypothétique 2%'!$E$10:$E$113)*(SUMPRODUCT(('Impact intégration du boni'!S23='Statut d''emploi'!$B$5:$B$87)*('Statut d''emploi'!$H$5:$H$87))='Scénario hypothétique 2%'!$F$10:$F$113)*('Scénario hypothétique 2%'!$X$10:$X$113)),0)</f>
        <v>#VALUE!</v>
      </c>
      <c r="T26" s="52" t="e">
        <f>IF(T24="Salarié",SUMPRODUCT(('Critères de recherche'!$C$10='Scénario hypothétique 2%'!$E$10:$E$113)*(SUMPRODUCT(('Impact intégration du boni'!T23='Statut d''emploi'!$B$5:$B$87)*('Statut d''emploi'!$H$5:$H$87))='Scénario hypothétique 2%'!$F$10:$F$113)*('Scénario hypothétique 2%'!$Y$10:$Y$113)),0)</f>
        <v>#VALUE!</v>
      </c>
      <c r="U26" s="52" t="e">
        <f>IF(U24="Salarié",SUMPRODUCT(('Critères de recherche'!$C$10='Scénario hypothétique 2%'!$E$10:$E$113)*(SUMPRODUCT(('Impact intégration du boni'!U23='Statut d''emploi'!$B$5:$B$87)*('Statut d''emploi'!$H$5:$H$87))='Scénario hypothétique 2%'!$F$10:$F$113)*('Scénario hypothétique 2%'!$Z$10:$Z$113)),0)</f>
        <v>#VALUE!</v>
      </c>
      <c r="V26" s="52" t="e">
        <f>IF(V24="Salarié",SUMPRODUCT(('Critères de recherche'!$C$10='Scénario hypothétique 2%'!$E$10:$E$113)*(SUMPRODUCT(('Impact intégration du boni'!V23='Statut d''emploi'!$B$5:$B$87)*('Statut d''emploi'!$H$5:$H$87))='Scénario hypothétique 2%'!$F$10:$F$113)*('Scénario hypothétique 2%'!$AA$10:$AA$113)),0)</f>
        <v>#VALUE!</v>
      </c>
      <c r="W26" s="52" t="e">
        <f>IF(W24="Salarié",SUMPRODUCT(('Critères de recherche'!$C$10='Scénario hypothétique 2%'!$E$10:$E$113)*(SUMPRODUCT(('Impact intégration du boni'!W23='Statut d''emploi'!$B$5:$B$87)*('Statut d''emploi'!$H$5:$H$87))='Scénario hypothétique 2%'!$F$10:$F$113)*('Scénario hypothétique 2%'!$AB$10:$AB$113)),0)</f>
        <v>#VALUE!</v>
      </c>
      <c r="X26" s="52" t="e">
        <f>IF(X24="Salarié",SUMPRODUCT(('Critères de recherche'!$C$10='Scénario hypothétique 2%'!$E$10:$E$113)*(SUMPRODUCT(('Impact intégration du boni'!X23='Statut d''emploi'!$B$5:$B$87)*('Statut d''emploi'!$H$5:$H$87))='Scénario hypothétique 2%'!$F$10:$F$113)*('Scénario hypothétique 2%'!$AC$10:$AC$113)),0)</f>
        <v>#VALUE!</v>
      </c>
      <c r="Y26" s="52" t="e">
        <f>IF(Y24="Salarié",SUMPRODUCT(('Critères de recherche'!$C$10='Scénario hypothétique 2%'!$E$10:$E$113)*(SUMPRODUCT(('Impact intégration du boni'!Y23='Statut d''emploi'!$B$5:$B$87)*('Statut d''emploi'!$H$5:$H$87))='Scénario hypothétique 2%'!$F$10:$F$113)*('Scénario hypothétique 2%'!$AD$10:$AD$113)),0)</f>
        <v>#VALUE!</v>
      </c>
      <c r="Z26" s="52" t="e">
        <f>IF(Z24="Salarié",SUMPRODUCT(('Critères de recherche'!$C$10='Scénario hypothétique 2%'!$E$10:$E$113)*(SUMPRODUCT(('Impact intégration du boni'!Z23='Statut d''emploi'!$B$5:$B$87)*('Statut d''emploi'!$H$5:$H$87))='Scénario hypothétique 2%'!$F$10:$F$113)*('Scénario hypothétique 2%'!$AE$10:$AE$113)),0)</f>
        <v>#VALUE!</v>
      </c>
      <c r="AA26" s="52" t="e">
        <f>IF(AA24="Salarié",SUMPRODUCT(('Critères de recherche'!$C$10='Scénario hypothétique 2%'!$E$10:$E$113)*(SUMPRODUCT(('Impact intégration du boni'!AA23='Statut d''emploi'!$B$5:$B$87)*('Statut d''emploi'!$H$5:$H$87))='Scénario hypothétique 2%'!$F$10:$F$113)*('Scénario hypothétique 2%'!$AF$10:$AF$113)),0)</f>
        <v>#VALUE!</v>
      </c>
      <c r="AB26" s="52" t="e">
        <f>IF(AB24="Salarié",SUMPRODUCT(('Critères de recherche'!$C$10='Scénario hypothétique 2%'!$E$10:$E$113)*(SUMPRODUCT(('Impact intégration du boni'!AB23='Statut d''emploi'!$B$5:$B$87)*('Statut d''emploi'!$H$5:$H$87))='Scénario hypothétique 2%'!$F$10:$F$113)*('Scénario hypothétique 2%'!$AG$10:$AG$113)),0)</f>
        <v>#VALUE!</v>
      </c>
      <c r="AC26" s="52" t="e">
        <f>IF(AC24="Salarié",SUMPRODUCT(('Critères de recherche'!$C$10='Scénario hypothétique 2%'!$E$10:$E$113)*(SUMPRODUCT(('Impact intégration du boni'!AC23='Statut d''emploi'!$B$5:$B$87)*('Statut d''emploi'!$H$5:$H$87))='Scénario hypothétique 2%'!$F$10:$F$113)*('Scénario hypothétique 2%'!$AH$10:$AH$113)),0)</f>
        <v>#VALUE!</v>
      </c>
      <c r="AD26" s="52" t="e">
        <f>IF(AD24="Salarié",SUMPRODUCT(('Critères de recherche'!$C$10='Scénario hypothétique 2%'!$E$10:$E$113)*(SUMPRODUCT(('Impact intégration du boni'!AD23='Statut d''emploi'!$B$5:$B$87)*('Statut d''emploi'!$H$5:$H$87))='Scénario hypothétique 2%'!$F$10:$F$113)*('Scénario hypothétique 2%'!$AI$10:$AI$113)),0)</f>
        <v>#VALUE!</v>
      </c>
      <c r="AE26" s="52" t="e">
        <f>IF(AE24="Salarié",SUMPRODUCT(('Critères de recherche'!$C$10='Scénario hypothétique 2%'!$E$10:$E$113)*(SUMPRODUCT(('Impact intégration du boni'!AE23='Statut d''emploi'!$B$5:$B$87)*('Statut d''emploi'!$H$5:$H$87))='Scénario hypothétique 2%'!$F$10:$F$113)*('Scénario hypothétique 2%'!$AJ$10:$AJ$113)),0)</f>
        <v>#VALUE!</v>
      </c>
      <c r="AF26" s="52" t="e">
        <f>IF(AF24="Salarié",SUMPRODUCT(('Critères de recherche'!$C$10='Scénario hypothétique 2%'!$E$10:$E$113)*(SUMPRODUCT(('Impact intégration du boni'!AF23='Statut d''emploi'!$B$5:$B$87)*('Statut d''emploi'!$H$5:$H$87))='Scénario hypothétique 2%'!$F$10:$F$113)*('Scénario hypothétique 2%'!$AK$10:$AK$113)),0)</f>
        <v>#VALUE!</v>
      </c>
      <c r="AG26" s="52" t="e">
        <f>IF(AG24="Salarié",SUMPRODUCT(('Critères de recherche'!$C$10='Scénario hypothétique 2%'!$E$10:$E$113)*(SUMPRODUCT(('Impact intégration du boni'!AG23='Statut d''emploi'!$B$5:$B$87)*('Statut d''emploi'!$H$5:$H$87))='Scénario hypothétique 2%'!$F$10:$F$113)*('Scénario hypothétique 2%'!$AL$10:$AL$113)),0)</f>
        <v>#VALUE!</v>
      </c>
      <c r="AH26" s="52" t="e">
        <f>IF(AH24="Salarié",SUMPRODUCT(('Critères de recherche'!$C$10='Scénario hypothétique 2%'!$E$10:$E$113)*(SUMPRODUCT(('Impact intégration du boni'!AH23='Statut d''emploi'!$B$5:$B$87)*('Statut d''emploi'!$H$5:$H$87))='Scénario hypothétique 2%'!$F$10:$F$113)*('Scénario hypothétique 2%'!$AM$10:$AM$113)),0)</f>
        <v>#VALUE!</v>
      </c>
      <c r="AI26" s="52" t="e">
        <f>IF(AI24="Salarié",SUMPRODUCT(('Critères de recherche'!$C$10='Scénario hypothétique 2%'!$E$10:$E$113)*(SUMPRODUCT(('Impact intégration du boni'!AI23='Statut d''emploi'!$B$5:$B$87)*('Statut d''emploi'!$H$5:$H$87))='Scénario hypothétique 2%'!$F$10:$F$113)*('Scénario hypothétique 2%'!$AN$10:$AN$113)),0)</f>
        <v>#VALUE!</v>
      </c>
      <c r="AJ26" s="52" t="e">
        <f>IF(AJ24="Salarié",SUMPRODUCT(('Critères de recherche'!$C$10='Scénario hypothétique 2%'!$E$10:$E$113)*(SUMPRODUCT(('Impact intégration du boni'!AJ23='Statut d''emploi'!$B$5:$B$87)*('Statut d''emploi'!$H$5:$H$87))='Scénario hypothétique 2%'!$F$10:$F$113)*('Scénario hypothétique 2%'!$AO$10:$AO$113)),0)</f>
        <v>#VALUE!</v>
      </c>
      <c r="AK26" s="52" t="e">
        <f>IF(AK24="Salarié",SUMPRODUCT(('Critères de recherche'!$C$10='Scénario hypothétique 2%'!$E$10:$E$113)*(SUMPRODUCT(('Impact intégration du boni'!AK23='Statut d''emploi'!$B$5:$B$87)*('Statut d''emploi'!$H$5:$H$87))='Scénario hypothétique 2%'!$F$10:$F$113)*('Scénario hypothétique 2%'!$AP$10:$AP$113)),0)</f>
        <v>#VALUE!</v>
      </c>
      <c r="AL26" s="52" t="e">
        <f>IF(AL24="Salarié",SUMPRODUCT(('Critères de recherche'!$C$10='Scénario hypothétique 2%'!$E$10:$E$113)*(SUMPRODUCT(('Impact intégration du boni'!AL23='Statut d''emploi'!$B$5:$B$87)*('Statut d''emploi'!$H$5:$H$87))='Scénario hypothétique 2%'!$F$10:$F$113)*('Scénario hypothétique 2%'!$AQ$10:$AQ$113)),0)</f>
        <v>#VALUE!</v>
      </c>
      <c r="AM26" s="52" t="e">
        <f>IF(AM24="Salarié",SUMPRODUCT(('Critères de recherche'!$C$10='Scénario hypothétique 2%'!$E$10:$E$113)*(SUMPRODUCT(('Impact intégration du boni'!AM23='Statut d''emploi'!$B$5:$B$87)*('Statut d''emploi'!$H$5:$H$87))='Scénario hypothétique 2%'!$F$10:$F$113)*('Scénario hypothétique 2%'!AR$10:AR$113)),0)</f>
        <v>#VALUE!</v>
      </c>
      <c r="AN26" s="52" t="e">
        <f>IF(AN24="Salarié",SUMPRODUCT(('Critères de recherche'!$C$10='Scénario hypothétique 2%'!$E$10:$E$113)*(SUMPRODUCT(('Impact intégration du boni'!AN23='Statut d''emploi'!$B$5:$B$87)*('Statut d''emploi'!$H$5:$H$87))='Scénario hypothétique 2%'!$F$10:$F$113)*('Scénario hypothétique 2%'!AS$10:AS$113)),0)</f>
        <v>#VALUE!</v>
      </c>
      <c r="AO26" s="52" t="e">
        <f>IF(AO24="Salarié",SUMPRODUCT(('Critères de recherche'!$C$10='Scénario hypothétique 2%'!$E$10:$E$113)*(SUMPRODUCT(('Impact intégration du boni'!AO23='Statut d''emploi'!$B$5:$B$87)*('Statut d''emploi'!$H$5:$H$87))='Scénario hypothétique 2%'!$F$10:$F$113)*('Scénario hypothétique 2%'!AT$10:AT$113)),0)</f>
        <v>#VALUE!</v>
      </c>
      <c r="AP26" s="52" t="e">
        <f>IF(AP24="Salarié",SUMPRODUCT(('Critères de recherche'!$C$10='Scénario hypothétique 2%'!$E$10:$E$113)*(SUMPRODUCT(('Impact intégration du boni'!AP23='Statut d''emploi'!$B$5:$B$87)*('Statut d''emploi'!$H$5:$H$87))='Scénario hypothétique 2%'!$F$10:$F$113)*('Scénario hypothétique 2%'!AU$10:AU$113)),0)</f>
        <v>#VALUE!</v>
      </c>
      <c r="AQ26" s="52" t="e">
        <f>IF(AQ24="Salarié",SUMPRODUCT(('Critères de recherche'!$C$10='Scénario hypothétique 2%'!$E$10:$E$113)*(SUMPRODUCT(('Impact intégration du boni'!AQ23='Statut d''emploi'!$B$5:$B$87)*('Statut d''emploi'!$H$5:$H$87))='Scénario hypothétique 2%'!$F$10:$F$113)*('Scénario hypothétique 2%'!AV$10:AV$113)),0)</f>
        <v>#VALUE!</v>
      </c>
      <c r="AR26" s="52" t="e">
        <f>IF(AR24="Salarié",SUMPRODUCT(('Critères de recherche'!$C$10='Scénario hypothétique 2%'!$E$10:$E$113)*(SUMPRODUCT(('Impact intégration du boni'!AR23='Statut d''emploi'!$B$5:$B$87)*('Statut d''emploi'!$H$5:$H$87))='Scénario hypothétique 2%'!$F$10:$F$113)*('Scénario hypothétique 2%'!AW$10:AW$113)),0)</f>
        <v>#VALUE!</v>
      </c>
      <c r="AS26" s="52" t="e">
        <f>IF(AS24="Salarié",SUMPRODUCT(('Critères de recherche'!$C$10='Scénario hypothétique 2%'!$E$10:$E$113)*(SUMPRODUCT(('Impact intégration du boni'!AS23='Statut d''emploi'!$B$5:$B$87)*('Statut d''emploi'!$H$5:$H$87))='Scénario hypothétique 2%'!$F$10:$F$113)*('Scénario hypothétique 2%'!AX$10:AX$113)),0)</f>
        <v>#VALUE!</v>
      </c>
      <c r="AT26" s="52" t="e">
        <f>IF(AT24="Salarié",SUMPRODUCT(('Critères de recherche'!$C$10='Scénario hypothétique 2%'!$E$10:$E$113)*(SUMPRODUCT(('Impact intégration du boni'!AT23='Statut d''emploi'!$B$5:$B$87)*('Statut d''emploi'!$H$5:$H$87))='Scénario hypothétique 2%'!$F$10:$F$113)*('Scénario hypothétique 2%'!AY$10:AY$113)),0)</f>
        <v>#VALUE!</v>
      </c>
      <c r="AU26" s="52" t="e">
        <f>IF(AU24="Salarié",SUMPRODUCT(('Critères de recherche'!$C$10='Scénario hypothétique 2%'!$E$10:$E$113)*(SUMPRODUCT(('Impact intégration du boni'!AU23='Statut d''emploi'!$B$5:$B$87)*('Statut d''emploi'!$H$5:$H$87))='Scénario hypothétique 2%'!$F$10:$F$113)*('Scénario hypothétique 2%'!AZ$10:AZ$113)),0)</f>
        <v>#VALUE!</v>
      </c>
      <c r="AV26" s="52" t="e">
        <f>IF(AV24="Salarié",SUMPRODUCT(('Critères de recherche'!$C$10='Scénario hypothétique 2%'!$E$10:$E$113)*(SUMPRODUCT(('Impact intégration du boni'!AV23='Statut d''emploi'!$B$5:$B$87)*('Statut d''emploi'!$H$5:$H$87))='Scénario hypothétique 2%'!$F$10:$F$113)*('Scénario hypothétique 2%'!BA$10:BA$113)),0)</f>
        <v>#VALUE!</v>
      </c>
      <c r="AW26" s="52" t="e">
        <f>IF(AW24="Salarié",SUMPRODUCT(('Critères de recherche'!$C$10='Scénario hypothétique 2%'!$E$10:$E$113)*(SUMPRODUCT(('Impact intégration du boni'!AW23='Statut d''emploi'!$B$5:$B$87)*('Statut d''emploi'!$H$5:$H$87))='Scénario hypothétique 2%'!$F$10:$F$113)*('Scénario hypothétique 2%'!BB$10:BB$113)),0)</f>
        <v>#VALUE!</v>
      </c>
      <c r="AX26" s="52" t="e">
        <f>IF(AX24="Salarié",SUMPRODUCT(('Critères de recherche'!$C$10='Scénario hypothétique 2%'!$E$10:$E$113)*(SUMPRODUCT(('Impact intégration du boni'!AX23='Statut d''emploi'!$B$5:$B$87)*('Statut d''emploi'!$H$5:$H$87))='Scénario hypothétique 2%'!$F$10:$F$113)*('Scénario hypothétique 2%'!BC$10:BC$113)),0)</f>
        <v>#VALUE!</v>
      </c>
      <c r="AY26" s="52" t="e">
        <f>IF(AY24="Salarié",SUMPRODUCT(('Critères de recherche'!$C$10='Scénario hypothétique 2%'!$E$10:$E$113)*(SUMPRODUCT(('Impact intégration du boni'!AY23='Statut d''emploi'!$B$5:$B$87)*('Statut d''emploi'!$H$5:$H$87))='Scénario hypothétique 2%'!$F$10:$F$113)*('Scénario hypothétique 2%'!BD$10:BD$113)),0)</f>
        <v>#VALUE!</v>
      </c>
      <c r="AZ26" s="52" t="e">
        <f>IF(AZ24="Salarié",SUMPRODUCT(('Critères de recherche'!$C$10='Scénario hypothétique 2%'!$E$10:$E$113)*(SUMPRODUCT(('Impact intégration du boni'!AZ23='Statut d''emploi'!$B$5:$B$87)*('Statut d''emploi'!$H$5:$H$87))='Scénario hypothétique 2%'!$F$10:$F$113)*('Scénario hypothétique 2%'!BE$10:BE$113)),0)</f>
        <v>#VALUE!</v>
      </c>
      <c r="BA26" s="52" t="e">
        <f>IF(BA24="Salarié",SUMPRODUCT(('Critères de recherche'!$C$10='Scénario hypothétique 2%'!$E$10:$E$113)*(SUMPRODUCT(('Impact intégration du boni'!BA23='Statut d''emploi'!$B$5:$B$87)*('Statut d''emploi'!$H$5:$H$87))='Scénario hypothétique 2%'!$F$10:$F$113)*('Scénario hypothétique 2%'!BF$10:BF$113)),0)</f>
        <v>#VALUE!</v>
      </c>
      <c r="BB26" s="52" t="e">
        <f>IF(BB24="Salarié",SUMPRODUCT(('Critères de recherche'!$C$10='Scénario hypothétique 2%'!$E$10:$E$113)*(SUMPRODUCT(('Impact intégration du boni'!BB23='Statut d''emploi'!$B$5:$B$87)*('Statut d''emploi'!$H$5:$H$87))='Scénario hypothétique 2%'!$F$10:$F$113)*('Scénario hypothétique 2%'!BG$10:BG$113)),0)</f>
        <v>#VALUE!</v>
      </c>
      <c r="BC26" s="52" t="e">
        <f>IF(BC24="Salarié",SUMPRODUCT(('Critères de recherche'!$C$10='Scénario hypothétique 2%'!$E$10:$E$113)*(SUMPRODUCT(('Impact intégration du boni'!BC23='Statut d''emploi'!$B$5:$B$87)*('Statut d''emploi'!$H$5:$H$87))='Scénario hypothétique 2%'!$F$10:$F$113)*('Scénario hypothétique 2%'!BH$10:BH$113)),0)</f>
        <v>#VALUE!</v>
      </c>
      <c r="BD26" s="52" t="e">
        <f>IF(BD24="Salarié",SUMPRODUCT(('Critères de recherche'!$C$10='Scénario hypothétique 2%'!$E$10:$E$113)*(SUMPRODUCT(('Impact intégration du boni'!BD23='Statut d''emploi'!$B$5:$B$87)*('Statut d''emploi'!$H$5:$H$87))='Scénario hypothétique 2%'!$F$10:$F$113)*('Scénario hypothétique 2%'!BI$10:BI$113)),0)</f>
        <v>#VALUE!</v>
      </c>
      <c r="BE26" s="52" t="e">
        <f>IF(BE24="Salarié",SUMPRODUCT(('Critères de recherche'!$C$10='Scénario hypothétique 2%'!$E$10:$E$113)*(SUMPRODUCT(('Impact intégration du boni'!BE23='Statut d''emploi'!$B$5:$B$87)*('Statut d''emploi'!$H$5:$H$87))='Scénario hypothétique 2%'!$F$10:$F$113)*('Scénario hypothétique 2%'!BJ$10:BJ$113)),0)</f>
        <v>#VALUE!</v>
      </c>
      <c r="BF26" s="52" t="e">
        <f>IF(BF24="Salarié",SUMPRODUCT(('Critères de recherche'!$C$10='Scénario hypothétique 2%'!$E$10:$E$113)*(SUMPRODUCT(('Impact intégration du boni'!BF23='Statut d''emploi'!$B$5:$B$87)*('Statut d''emploi'!$H$5:$H$87))='Scénario hypothétique 2%'!$F$10:$F$113)*('Scénario hypothétique 2%'!BK$10:BK$113)),0)</f>
        <v>#VALUE!</v>
      </c>
      <c r="BG26" s="52" t="e">
        <f>IF(BG24="Salarié",SUMPRODUCT(('Critères de recherche'!$C$10='Scénario hypothétique 2%'!$E$10:$E$113)*(SUMPRODUCT(('Impact intégration du boni'!BG23='Statut d''emploi'!$B$5:$B$87)*('Statut d''emploi'!$H$5:$H$87))='Scénario hypothétique 2%'!$F$10:$F$113)*('Scénario hypothétique 2%'!BL$10:BL$113)),0)</f>
        <v>#VALUE!</v>
      </c>
      <c r="BH26" s="52" t="e">
        <f>IF(BH24="Salarié",SUMPRODUCT(('Critères de recherche'!$C$10='Scénario hypothétique 2%'!$E$10:$E$113)*(SUMPRODUCT(('Impact intégration du boni'!BH23='Statut d''emploi'!$B$5:$B$87)*('Statut d''emploi'!$H$5:$H$87))='Scénario hypothétique 2%'!$F$10:$F$113)*('Scénario hypothétique 2%'!BM$10:BM$113)),0)</f>
        <v>#VALUE!</v>
      </c>
      <c r="BI26" s="52" t="e">
        <f>IF(BI24="Salarié",SUMPRODUCT(('Critères de recherche'!$C$10='Scénario hypothétique 2%'!$E$10:$E$113)*(SUMPRODUCT(('Impact intégration du boni'!BI23='Statut d''emploi'!$B$5:$B$87)*('Statut d''emploi'!$H$5:$H$87))='Scénario hypothétique 2%'!$F$10:$F$113)*('Scénario hypothétique 2%'!BN$10:BN$113)),0)</f>
        <v>#VALUE!</v>
      </c>
      <c r="BJ26" s="52" t="e">
        <f>IF(BJ24="Salarié",SUMPRODUCT(('Critères de recherche'!$C$10='Scénario hypothétique 2%'!$E$10:$E$113)*(SUMPRODUCT(('Impact intégration du boni'!BJ23='Statut d''emploi'!$B$5:$B$87)*('Statut d''emploi'!$H$5:$H$87))='Scénario hypothétique 2%'!$F$10:$F$113)*('Scénario hypothétique 2%'!BO$10:BO$113)),0)</f>
        <v>#VALUE!</v>
      </c>
      <c r="BK26" s="52" t="e">
        <f>IF(BK24="Salarié",SUMPRODUCT(('Critères de recherche'!$C$10='Scénario hypothétique 2%'!$E$10:$E$113)*(SUMPRODUCT(('Impact intégration du boni'!BK23='Statut d''emploi'!$B$5:$B$87)*('Statut d''emploi'!$H$5:$H$87))='Scénario hypothétique 2%'!$F$10:$F$113)*('Scénario hypothétique 2%'!BP$10:BP$113)),0)</f>
        <v>#VALUE!</v>
      </c>
      <c r="BL26" s="52" t="e">
        <f>IF(BL24="Salarié",SUMPRODUCT(('Critères de recherche'!$C$10='Scénario hypothétique 2%'!$E$10:$E$113)*(SUMPRODUCT(('Impact intégration du boni'!BL23='Statut d''emploi'!$B$5:$B$87)*('Statut d''emploi'!$H$5:$H$87))='Scénario hypothétique 2%'!$F$10:$F$113)*('Scénario hypothétique 2%'!BQ$10:BQ$113)),0)</f>
        <v>#VALUE!</v>
      </c>
      <c r="BM26" s="52" t="e">
        <f>IF(BM24="Salarié",SUMPRODUCT(('Critères de recherche'!$C$10='Scénario hypothétique 2%'!$E$10:$E$113)*(SUMPRODUCT(('Impact intégration du boni'!BM23='Statut d''emploi'!$B$5:$B$87)*('Statut d''emploi'!$H$5:$H$87))='Scénario hypothétique 2%'!$F$10:$F$113)*('Scénario hypothétique 2%'!BR$10:BR$113)),0)</f>
        <v>#VALUE!</v>
      </c>
      <c r="BN26" s="52" t="e">
        <f>IF(BN24="Salarié",SUMPRODUCT(('Critères de recherche'!$C$10='Scénario hypothétique 2%'!$E$10:$E$113)*(SUMPRODUCT(('Impact intégration du boni'!BN23='Statut d''emploi'!$B$5:$B$87)*('Statut d''emploi'!$H$5:$H$87))='Scénario hypothétique 2%'!$F$10:$F$113)*('Scénario hypothétique 2%'!BS$10:BS$113)),0)</f>
        <v>#VALUE!</v>
      </c>
      <c r="BO26" s="52" t="e">
        <f>IF(BO24="Salarié",SUMPRODUCT(('Critères de recherche'!$C$10='Scénario hypothétique 2%'!$E$10:$E$113)*(SUMPRODUCT(('Impact intégration du boni'!BO23='Statut d''emploi'!$B$5:$B$87)*('Statut d''emploi'!$H$5:$H$87))='Scénario hypothétique 2%'!$F$10:$F$113)*('Scénario hypothétique 2%'!BT$10:BT$113)),0)</f>
        <v>#VALUE!</v>
      </c>
      <c r="BP26" s="52" t="e">
        <f>IF(BP24="Salarié",SUMPRODUCT(('Critères de recherche'!$C$10='Scénario hypothétique 2%'!$E$10:$E$113)*(SUMPRODUCT(('Impact intégration du boni'!BP23='Statut d''emploi'!$B$5:$B$87)*('Statut d''emploi'!$H$5:$H$87))='Scénario hypothétique 2%'!$F$10:$F$113)*('Scénario hypothétique 2%'!BU$10:BU$113)),0)</f>
        <v>#VALUE!</v>
      </c>
      <c r="BQ26" s="52" t="e">
        <f>IF(BQ24="Salarié",SUMPRODUCT(('Critères de recherche'!$C$10='Scénario hypothétique 2%'!$E$10:$E$113)*(SUMPRODUCT(('Impact intégration du boni'!BQ23='Statut d''emploi'!$B$5:$B$87)*('Statut d''emploi'!$H$5:$H$87))='Scénario hypothétique 2%'!$F$10:$F$113)*('Scénario hypothétique 2%'!BV$10:BV$113)),0)</f>
        <v>#VALUE!</v>
      </c>
      <c r="BR26" s="52" t="e">
        <f>IF(BR24="Salarié",SUMPRODUCT(('Critères de recherche'!$C$10='Scénario hypothétique 2%'!$E$10:$E$113)*(SUMPRODUCT(('Impact intégration du boni'!BR23='Statut d''emploi'!$B$5:$B$87)*('Statut d''emploi'!$H$5:$H$87))='Scénario hypothétique 2%'!$F$10:$F$113)*('Scénario hypothétique 2%'!BW$10:BW$113)),0)</f>
        <v>#VALUE!</v>
      </c>
      <c r="BS26" s="52" t="e">
        <f>IF(BS24="Salarié",SUMPRODUCT(('Critères de recherche'!$C$10='Scénario hypothétique 2%'!$E$10:$E$113)*(SUMPRODUCT(('Impact intégration du boni'!BS23='Statut d''emploi'!$B$5:$B$87)*('Statut d''emploi'!$H$5:$H$87))='Scénario hypothétique 2%'!$F$10:$F$113)*('Scénario hypothétique 2%'!BX$10:BX$113)),0)</f>
        <v>#VALUE!</v>
      </c>
      <c r="BT26" s="52" t="e">
        <f>IF(BT24="Salarié",SUMPRODUCT(('Critères de recherche'!$C$10='Scénario hypothétique 2%'!$E$10:$E$113)*(SUMPRODUCT(('Impact intégration du boni'!BT23='Statut d''emploi'!$B$5:$B$87)*('Statut d''emploi'!$H$5:$H$87))='Scénario hypothétique 2%'!$F$10:$F$113)*('Scénario hypothétique 2%'!BY$10:BY$113)),0)</f>
        <v>#VALUE!</v>
      </c>
      <c r="BU26" s="52" t="e">
        <f>IF(BU24="Salarié",SUMPRODUCT(('Critères de recherche'!$C$10='Scénario hypothétique 2%'!$E$10:$E$113)*(SUMPRODUCT(('Impact intégration du boni'!BU23='Statut d''emploi'!$B$5:$B$87)*('Statut d''emploi'!$H$5:$H$87))='Scénario hypothétique 2%'!$F$10:$F$113)*('Scénario hypothétique 2%'!BZ$10:BZ$113)),0)</f>
        <v>#VALUE!</v>
      </c>
      <c r="BV26" s="52" t="e">
        <f>IF(BV24="Salarié",SUMPRODUCT(('Critères de recherche'!$C$10='Scénario hypothétique 2%'!$E$10:$E$113)*(SUMPRODUCT(('Impact intégration du boni'!BV23='Statut d''emploi'!$B$5:$B$87)*('Statut d''emploi'!$H$5:$H$87))='Scénario hypothétique 2%'!$F$10:$F$113)*('Scénario hypothétique 2%'!CA$10:CA$113)),0)</f>
        <v>#VALUE!</v>
      </c>
      <c r="BW26" s="52" t="e">
        <f>IF(BW24="Salarié",SUMPRODUCT(('Critères de recherche'!$C$10='Scénario hypothétique 2%'!$E$10:$E$113)*(SUMPRODUCT(('Impact intégration du boni'!BW23='Statut d''emploi'!$B$5:$B$87)*('Statut d''emploi'!$H$5:$H$87))='Scénario hypothétique 2%'!$F$10:$F$113)*('Scénario hypothétique 2%'!CB$10:CB$113)),0)</f>
        <v>#VALUE!</v>
      </c>
      <c r="BX26" s="52" t="e">
        <f>IF(BX24="Salarié",SUMPRODUCT(('Critères de recherche'!$C$10='Scénario hypothétique 2%'!$E$10:$E$113)*(SUMPRODUCT(('Impact intégration du boni'!BX23='Statut d''emploi'!$B$5:$B$87)*('Statut d''emploi'!$H$5:$H$87))='Scénario hypothétique 2%'!$F$10:$F$113)*('Scénario hypothétique 2%'!CC$10:CC$113)),0)</f>
        <v>#VALUE!</v>
      </c>
      <c r="BY26" s="52" t="e">
        <f>IF(BY24="Salarié",SUMPRODUCT(('Critères de recherche'!$C$10='Scénario hypothétique 2%'!$E$10:$E$113)*(SUMPRODUCT(('Impact intégration du boni'!BY23='Statut d''emploi'!$B$5:$B$87)*('Statut d''emploi'!$H$5:$H$87))='Scénario hypothétique 2%'!$F$10:$F$113)*('Scénario hypothétique 2%'!CD$10:CD$113)),0)</f>
        <v>#VALUE!</v>
      </c>
      <c r="BZ26" s="52" t="e">
        <f>IF(BZ24="Salarié",SUMPRODUCT(('Critères de recherche'!$C$10='Scénario hypothétique 2%'!$E$10:$E$113)*(SUMPRODUCT(('Impact intégration du boni'!BZ23='Statut d''emploi'!$B$5:$B$87)*('Statut d''emploi'!$H$5:$H$87))='Scénario hypothétique 2%'!$F$10:$F$113)*('Scénario hypothétique 2%'!CE$10:CE$113)),0)</f>
        <v>#VALUE!</v>
      </c>
      <c r="CA26" s="52" t="e">
        <f>IF(CA24="Salarié",SUMPRODUCT(('Critères de recherche'!$C$10='Scénario hypothétique 2%'!$E$10:$E$113)*(SUMPRODUCT(('Impact intégration du boni'!CA23='Statut d''emploi'!$B$5:$B$87)*('Statut d''emploi'!$H$5:$H$87))='Scénario hypothétique 2%'!$F$10:$F$113)*('Scénario hypothétique 2%'!CF$10:CF$113)),0)</f>
        <v>#VALUE!</v>
      </c>
      <c r="CB26" s="52" t="e">
        <f>IF(CB24="Salarié",SUMPRODUCT(('Critères de recherche'!$C$10='Scénario hypothétique 2%'!$E$10:$E$113)*(SUMPRODUCT(('Impact intégration du boni'!CB23='Statut d''emploi'!$B$5:$B$87)*('Statut d''emploi'!$H$5:$H$87))='Scénario hypothétique 2%'!$F$10:$F$113)*('Scénario hypothétique 2%'!CG$10:CG$113)),0)</f>
        <v>#VALUE!</v>
      </c>
      <c r="CC26" s="52" t="e">
        <f>IF(CC24="Salarié",SUMPRODUCT(('Critères de recherche'!$C$10='Scénario hypothétique 2%'!$E$10:$E$113)*(SUMPRODUCT(('Impact intégration du boni'!CC23='Statut d''emploi'!$B$5:$B$87)*('Statut d''emploi'!$H$5:$H$87))='Scénario hypothétique 2%'!$F$10:$F$113)*('Scénario hypothétique 2%'!CH$10:CH$113)),0)</f>
        <v>#VALUE!</v>
      </c>
      <c r="CD26" s="52" t="e">
        <f>IF(CD24="Salarié",SUMPRODUCT(('Critères de recherche'!$C$10='Scénario hypothétique 2%'!$E$10:$E$113)*(SUMPRODUCT(('Impact intégration du boni'!CD23='Statut d''emploi'!$B$5:$B$87)*('Statut d''emploi'!$H$5:$H$87))='Scénario hypothétique 2%'!$F$10:$F$113)*('Scénario hypothétique 2%'!CI$10:CI$113)),0)</f>
        <v>#VALUE!</v>
      </c>
      <c r="CE26" s="52" t="e">
        <f>IF(CE24="Salarié",SUMPRODUCT(('Critères de recherche'!$C$10='Scénario hypothétique 2%'!$E$10:$E$113)*(SUMPRODUCT(('Impact intégration du boni'!CE23='Statut d''emploi'!$B$5:$B$87)*('Statut d''emploi'!$H$5:$H$87))='Scénario hypothétique 2%'!$F$10:$F$113)*('Scénario hypothétique 2%'!CJ$10:CJ$113)),0)</f>
        <v>#VALUE!</v>
      </c>
      <c r="CF26" s="52" t="e">
        <f>IF(CF24="Salarié",SUMPRODUCT(('Critères de recherche'!$C$10='Scénario hypothétique 2%'!$E$10:$E$113)*(SUMPRODUCT(('Impact intégration du boni'!CF23='Statut d''emploi'!$B$5:$B$87)*('Statut d''emploi'!$H$5:$H$87))='Scénario hypothétique 2%'!$F$10:$F$113)*('Scénario hypothétique 2%'!CK$10:CK$113)),0)</f>
        <v>#VALUE!</v>
      </c>
    </row>
    <row r="27" spans="2:84" hidden="1" outlineLevel="1" x14ac:dyDescent="0.25">
      <c r="B27" s="48" t="s">
        <v>33</v>
      </c>
      <c r="C27" s="52">
        <f>IF('Critères de recherche'!$N10&lt;&gt;"Jamais",IF(C19&lt;='Critères de recherche'!$N10+1,IF(C24="Salarié",IF(C17&lt;&gt;"",C26*C17,0),0),0),IF(C24="Salarié",IF(C17&lt;&gt;"",C26*C17,0),0))</f>
        <v>0</v>
      </c>
      <c r="D27" s="52">
        <f>IF('Critères de recherche'!$N10&lt;&gt;"Jamais",IF(D19&lt;='Critères de recherche'!$N10+1,IF(D24="Salarié",IF(D17&lt;&gt;"",D26*D17,0),0),0),IF(D24="Salarié",IF(D17&lt;&gt;"",D26*D17,0),0))</f>
        <v>0</v>
      </c>
      <c r="E27" s="52">
        <f>IF('Critères de recherche'!$N10&lt;&gt;"Jamais",IF(E19&lt;='Critères de recherche'!$N10+1,IF(E24="Salarié",IF(E17&lt;&gt;"",E26*E17,0),0),0),IF(E24="Salarié",IF(E17&lt;&gt;"",E26*E17,0),0))</f>
        <v>0</v>
      </c>
      <c r="F27" s="52">
        <f>IF('Critères de recherche'!$N10&lt;&gt;"Jamais",IF(F19&lt;='Critères de recherche'!$N10+1,IF(F24="Salarié",IF(F17&lt;&gt;"",F26*F17,0),0),0),IF(F24="Salarié",IF(F17&lt;&gt;"",F26*F17,0),0))</f>
        <v>0</v>
      </c>
      <c r="G27" s="52">
        <f>IF('Critères de recherche'!$N10&lt;&gt;"Jamais",IF(G19&lt;='Critères de recherche'!$N10+1,IF(G24="Salarié",IF(G17&lt;&gt;"",G26*G17,0),0),0),IF(G24="Salarié",IF(G17&lt;&gt;"",G26*G17,0),0))</f>
        <v>0</v>
      </c>
      <c r="H27" s="52" t="e">
        <f>IF('Critères de recherche'!$N10&lt;&gt;"Jamais",IF(H19&lt;='Critères de recherche'!$N10+1,IF(H24="Salarié",IF(H17&lt;&gt;"",H26*H17,0),0),0),IF(H24="Salarié",IF(H17&lt;&gt;"",H26*H17,0),0))</f>
        <v>#VALUE!</v>
      </c>
      <c r="I27" s="52" t="e">
        <f>IF('Critères de recherche'!$N10&lt;&gt;"Jamais",IF(I19&lt;='Critères de recherche'!$N10+1,IF(I24="Salarié",IF(I17&lt;&gt;"",I26*I17,0),0),0),IF(I24="Salarié",IF(I17&lt;&gt;"",I26*I17,0),0))</f>
        <v>#VALUE!</v>
      </c>
      <c r="J27" s="52" t="e">
        <f>IF('Critères de recherche'!$N10&lt;&gt;"Jamais",IF(J19&lt;='Critères de recherche'!$N10+1,IF(J24="Salarié",IF(J17&lt;&gt;"",J26*J17,0),0),0),IF(J24="Salarié",IF(J17&lt;&gt;"",J26*J17,0),0))</f>
        <v>#VALUE!</v>
      </c>
      <c r="K27" s="52" t="e">
        <f>IF('Critères de recherche'!$N10&lt;&gt;"Jamais",IF(K19&lt;='Critères de recherche'!$N10+1,IF(K24="Salarié",IF(K17&lt;&gt;"",K26*K17,0),0),0),IF(K24="Salarié",IF(K17&lt;&gt;"",K26*K17,0),0))</f>
        <v>#VALUE!</v>
      </c>
      <c r="L27" s="52" t="e">
        <f>IF('Critères de recherche'!$N10&lt;&gt;"Jamais",IF(L19&lt;='Critères de recherche'!$N10+1,IF(L24="Salarié",IF(L17&lt;&gt;"",L26*L17,0),0),0),IF(L24="Salarié",IF(L17&lt;&gt;"",L26*L17,0),0))</f>
        <v>#VALUE!</v>
      </c>
      <c r="M27" s="52" t="e">
        <f>IF('Critères de recherche'!$N10&lt;&gt;"Jamais",IF(M19&lt;='Critères de recherche'!$N10+1,IF(M24="Salarié",IF(M17&lt;&gt;"",M26*M17,0),0),0),IF(M24="Salarié",IF(M17&lt;&gt;"",M26*M17,0),0))</f>
        <v>#VALUE!</v>
      </c>
      <c r="N27" s="52" t="e">
        <f>IF('Critères de recherche'!$N10&lt;&gt;"Jamais",IF(N19&lt;='Critères de recherche'!$N10+1,IF(N24="Salarié",IF(N17&lt;&gt;"",N26*N17,0),0),0),IF(N24="Salarié",IF(N17&lt;&gt;"",N26*N17,0),0))</f>
        <v>#VALUE!</v>
      </c>
      <c r="O27" s="52" t="e">
        <f>IF('Critères de recherche'!$N10&lt;&gt;"Jamais",IF(O19&lt;='Critères de recherche'!$N10+1,IF(O24="Salarié",IF(O17&lt;&gt;"",O26*O17,0),0),0),IF(O24="Salarié",IF(O17&lt;&gt;"",O26*O17,0),0))</f>
        <v>#VALUE!</v>
      </c>
      <c r="P27" s="52" t="e">
        <f>IF('Critères de recherche'!$N10&lt;&gt;"Jamais",IF(P19&lt;='Critères de recherche'!$N10+1,IF(P24="Salarié",IF(P17&lt;&gt;"",P26*P17,0),0),0),IF(P24="Salarié",IF(P17&lt;&gt;"",P26*P17,0),0))</f>
        <v>#VALUE!</v>
      </c>
      <c r="Q27" s="52" t="e">
        <f>IF('Critères de recherche'!$N10&lt;&gt;"Jamais",IF(Q19&lt;='Critères de recherche'!$N10+1,IF(Q24="Salarié",IF(Q17&lt;&gt;"",Q26*Q17,0),0),0),IF(Q24="Salarié",IF(Q17&lt;&gt;"",Q26*Q17,0),0))</f>
        <v>#VALUE!</v>
      </c>
      <c r="R27" s="52" t="e">
        <f>IF('Critères de recherche'!$N10&lt;&gt;"Jamais",IF(R19&lt;='Critères de recherche'!$N10+1,IF(R24="Salarié",IF(R17&lt;&gt;"",R26*R17,0),0),0),IF(R24="Salarié",IF(R17&lt;&gt;"",R26*R17,0),0))</f>
        <v>#VALUE!</v>
      </c>
      <c r="S27" s="52" t="e">
        <f>IF('Critères de recherche'!$N10&lt;&gt;"Jamais",IF(S19&lt;='Critères de recherche'!$N10+1,IF(S24="Salarié",IF(S17&lt;&gt;"",S26*S17,0),0),0),IF(S24="Salarié",IF(S17&lt;&gt;"",S26*S17,0),0))</f>
        <v>#VALUE!</v>
      </c>
      <c r="T27" s="52" t="e">
        <f>IF('Critères de recherche'!$N10&lt;&gt;"Jamais",IF(T19&lt;='Critères de recherche'!$N10+1,IF(T24="Salarié",IF(T17&lt;&gt;"",T26*T17,0),0),0),IF(T24="Salarié",IF(T17&lt;&gt;"",T26*T17,0),0))</f>
        <v>#VALUE!</v>
      </c>
      <c r="U27" s="52" t="e">
        <f>IF('Critères de recherche'!$N10&lt;&gt;"Jamais",IF(U19&lt;='Critères de recherche'!$N10+1,IF(U24="Salarié",IF(U17&lt;&gt;"",U26*U17,0),0),0),IF(U24="Salarié",IF(U17&lt;&gt;"",U26*U17,0),0))</f>
        <v>#VALUE!</v>
      </c>
      <c r="V27" s="52" t="e">
        <f>IF('Critères de recherche'!$N10&lt;&gt;"Jamais",IF(V19&lt;='Critères de recherche'!$N10+1,IF(V24="Salarié",IF(V17&lt;&gt;"",V26*V17,0),0),0),IF(V24="Salarié",IF(V17&lt;&gt;"",V26*V17,0),0))</f>
        <v>#VALUE!</v>
      </c>
      <c r="W27" s="52" t="e">
        <f>IF('Critères de recherche'!$N10&lt;&gt;"Jamais",IF(W19&lt;='Critères de recherche'!$N10+1,IF(W24="Salarié",IF(W17&lt;&gt;"",W26*W17,0),0),0),IF(W24="Salarié",IF(W17&lt;&gt;"",W26*W17,0),0))</f>
        <v>#VALUE!</v>
      </c>
      <c r="X27" s="52" t="e">
        <f>IF('Critères de recherche'!$N10&lt;&gt;"Jamais",IF(X19&lt;='Critères de recherche'!$N10,IF(X24="Salarié",IF(X17&lt;&gt;"",X26*X17,0),0),0),IF(X24="Salarié",IF(X17&lt;&gt;"",X26*X17,0),0))</f>
        <v>#VALUE!</v>
      </c>
      <c r="Y27" s="52" t="e">
        <f>IF('Critères de recherche'!$N10&lt;&gt;"Jamais",IF(Y19&lt;='Critères de recherche'!$N10,IF(Y24="Salarié",IF(Y17&lt;&gt;"",Y26*Y17,0),0),0),IF(Y24="Salarié",IF(Y17&lt;&gt;"",Y26*Y17,0),0))</f>
        <v>#VALUE!</v>
      </c>
      <c r="Z27" s="52" t="e">
        <f>IF('Critères de recherche'!$N10&lt;&gt;"Jamais",IF(Z19&lt;='Critères de recherche'!$N10,IF(Z24="Salarié",IF(Z17&lt;&gt;"",Z26*Z17,0),0),0),IF(Z24="Salarié",IF(Z17&lt;&gt;"",Z26*Z17,0),0))</f>
        <v>#VALUE!</v>
      </c>
      <c r="AA27" s="52" t="e">
        <f>IF('Critères de recherche'!$N10&lt;&gt;"Jamais",IF(AA19&lt;='Critères de recherche'!$N10,IF(AA24="Salarié",IF(AA17&lt;&gt;"",AA26*AA17,0),0),0),IF(AA24="Salarié",IF(AA17&lt;&gt;"",AA26*AA17,0),0))</f>
        <v>#VALUE!</v>
      </c>
      <c r="AB27" s="52" t="e">
        <f>IF('Critères de recherche'!$N10&lt;&gt;"Jamais",IF(AB19&lt;='Critères de recherche'!$N10,IF(AB24="Salarié",IF(AB17&lt;&gt;"",AB26*AB17,0),0),0),IF(AB24="Salarié",IF(AB17&lt;&gt;"",AB26*AB17,0),0))</f>
        <v>#VALUE!</v>
      </c>
      <c r="AC27" s="52" t="e">
        <f>IF('Critères de recherche'!$N10&lt;&gt;"Jamais",IF(AC19&lt;='Critères de recherche'!$N10,IF(AC24="Salarié",IF(AC17&lt;&gt;"",AC26*AC17,0),0),0),IF(AC24="Salarié",IF(AC17&lt;&gt;"",AC26*AC17,0),0))</f>
        <v>#VALUE!</v>
      </c>
      <c r="AD27" s="52" t="e">
        <f>IF('Critères de recherche'!$N10&lt;&gt;"Jamais",IF(AD19&lt;='Critères de recherche'!$N10,IF(AD24="Salarié",IF(AD17&lt;&gt;"",AD26*AD17,0),0),0),IF(AD24="Salarié",IF(AD17&lt;&gt;"",AD26*AD17,0),0))</f>
        <v>#VALUE!</v>
      </c>
      <c r="AE27" s="52" t="e">
        <f>IF('Critères de recherche'!$N10&lt;&gt;"Jamais",IF(AE19&lt;='Critères de recherche'!$N10,IF(AE24="Salarié",IF(AE17&lt;&gt;"",AE26*AE17,0),0),0),IF(AE24="Salarié",IF(AE17&lt;&gt;"",AE26*AE17,0),0))</f>
        <v>#VALUE!</v>
      </c>
      <c r="AF27" s="52" t="e">
        <f>IF('Critères de recherche'!$N10&lt;&gt;"Jamais",IF(AF19&lt;='Critères de recherche'!$N10,IF(AF24="Salarié",IF(AF17&lt;&gt;"",AF26*AF17,0),0),0),IF(AF24="Salarié",IF(AF17&lt;&gt;"",AF26*AF17,0),0))</f>
        <v>#VALUE!</v>
      </c>
      <c r="AG27" s="52" t="e">
        <f>IF('Critères de recherche'!$N10&lt;&gt;"Jamais",IF(AG19&lt;='Critères de recherche'!$N10,IF(AG24="Salarié",IF(AG17&lt;&gt;"",AG26*AG17,0),0),0),IF(AG24="Salarié",IF(AG17&lt;&gt;"",AG26*AG17,0),0))</f>
        <v>#VALUE!</v>
      </c>
      <c r="AH27" s="52" t="e">
        <f>IF('Critères de recherche'!$N10&lt;&gt;"Jamais",IF(AH19&lt;='Critères de recherche'!$N10,IF(AH24="Salarié",IF(AH17&lt;&gt;"",AH26*AH17,0),0),0),IF(AH24="Salarié",IF(AH17&lt;&gt;"",AH26*AH17,0),0))</f>
        <v>#VALUE!</v>
      </c>
      <c r="AI27" s="52" t="e">
        <f>IF('Critères de recherche'!$N10&lt;&gt;"Jamais",IF(AI19&lt;='Critères de recherche'!$N10,IF(AI24="Salarié",IF(AI17&lt;&gt;"",AI26*AI17,0),0),0),IF(AI24="Salarié",IF(AI17&lt;&gt;"",AI26*AI17,0),0))</f>
        <v>#VALUE!</v>
      </c>
      <c r="AJ27" s="52" t="e">
        <f>IF('Critères de recherche'!$N10&lt;&gt;"Jamais",IF(AJ19&lt;='Critères de recherche'!$N10,IF(AJ24="Salarié",IF(AJ17&lt;&gt;"",AJ26*AJ17,0),0),0),IF(AJ24="Salarié",IF(AJ17&lt;&gt;"",AJ26*AJ17,0),0))</f>
        <v>#VALUE!</v>
      </c>
      <c r="AK27" s="52" t="e">
        <f>IF('Critères de recherche'!$N10&lt;&gt;"Jamais",IF(AK19&lt;='Critères de recherche'!$N10,IF(AK24="Salarié",IF(AK17&lt;&gt;"",AK26*AK17,0),0),0),IF(AK24="Salarié",IF(AK17&lt;&gt;"",AK26*AK17,0),0))</f>
        <v>#VALUE!</v>
      </c>
      <c r="AL27" s="52" t="e">
        <f>IF('Critères de recherche'!$N10&lt;&gt;"Jamais",IF(AL19&lt;='Critères de recherche'!$N10,IF(AL24="Salarié",IF(AL17&lt;&gt;"",AL26*AL17,0),0),0),IF(AL24="Salarié",IF(AL17&lt;&gt;"",AL26*AL17,0),0))</f>
        <v>#VALUE!</v>
      </c>
      <c r="AM27" s="52" t="e">
        <f>IF('Critères de recherche'!$N10&lt;&gt;"Jamais",IF(AM19&lt;='Critères de recherche'!$N10,IF(AM24="Salarié",IF(AM17&lt;&gt;"",AM26*AM17,0),0),0),IF(AM24="Salarié",IF(AM17&lt;&gt;"",AM26*AM17,0),0))</f>
        <v>#VALUE!</v>
      </c>
      <c r="AN27" s="52" t="e">
        <f>IF('Critères de recherche'!$N10&lt;&gt;"Jamais",IF(AN19&lt;='Critères de recherche'!$N10,IF(AN24="Salarié",IF(AN17&lt;&gt;"",AN26*AN17,0),0),0),IF(AN24="Salarié",IF(AN17&lt;&gt;"",AN26*AN17,0),0))</f>
        <v>#VALUE!</v>
      </c>
      <c r="AO27" s="52" t="e">
        <f>IF('Critères de recherche'!$N10&lt;&gt;"Jamais",IF(AO19&lt;='Critères de recherche'!$N10,IF(AO24="Salarié",IF(AO17&lt;&gt;"",AO26*AO17,0),0),0),IF(AO24="Salarié",IF(AO17&lt;&gt;"",AO26*AO17,0),0))</f>
        <v>#VALUE!</v>
      </c>
      <c r="AP27" s="52" t="e">
        <f>IF('Critères de recherche'!$N10&lt;&gt;"Jamais",IF(AP19&lt;='Critères de recherche'!$N10,IF(AP24="Salarié",IF(AP17&lt;&gt;"",AP26*AP17,0),0),0),IF(AP24="Salarié",IF(AP17&lt;&gt;"",AP26*AP17,0),0))</f>
        <v>#VALUE!</v>
      </c>
      <c r="AQ27" s="52" t="e">
        <f>IF('Critères de recherche'!$N10&lt;&gt;"Jamais",IF(AQ19&lt;='Critères de recherche'!$N10,IF(AQ24="Salarié",IF(AQ17&lt;&gt;"",AQ26*AQ17,0),0),0),IF(AQ24="Salarié",IF(AQ17&lt;&gt;"",AQ26*AQ17,0),0))</f>
        <v>#VALUE!</v>
      </c>
      <c r="AR27" s="52" t="e">
        <f>IF('Critères de recherche'!$N10&lt;&gt;"Jamais",IF(AR19&lt;='Critères de recherche'!$N10,IF(AR24="Salarié",IF(AR17&lt;&gt;"",AR26*AR17,0),0),0),IF(AR24="Salarié",IF(AR17&lt;&gt;"",AR26*AR17,0),0))</f>
        <v>#VALUE!</v>
      </c>
      <c r="AS27" s="52" t="e">
        <f>IF('Critères de recherche'!$N10&lt;&gt;"Jamais",IF(AS19&lt;='Critères de recherche'!$N10,IF(AS24="Salarié",IF(AS17&lt;&gt;"",AS26*AS17,0),0),0),IF(AS24="Salarié",IF(AS17&lt;&gt;"",AS26*AS17,0),0))</f>
        <v>#VALUE!</v>
      </c>
      <c r="AT27" s="52" t="e">
        <f>IF('Critères de recherche'!$N10&lt;&gt;"Jamais",IF(AT19&lt;='Critères de recherche'!$N10,IF(AT24="Salarié",IF(AT17&lt;&gt;"",AT26*AT17,0),0),0),IF(AT24="Salarié",IF(AT17&lt;&gt;"",AT26*AT17,0),0))</f>
        <v>#VALUE!</v>
      </c>
      <c r="AU27" s="52" t="e">
        <f>IF('Critères de recherche'!$N10&lt;&gt;"Jamais",IF(AU19&lt;='Critères de recherche'!$N10,IF(AU24="Salarié",IF(AU17&lt;&gt;"",AU26*AU17,0),0),0),IF(AU24="Salarié",IF(AU17&lt;&gt;"",AU26*AU17,0),0))</f>
        <v>#VALUE!</v>
      </c>
      <c r="AV27" s="52" t="e">
        <f>IF('Critères de recherche'!$N10&lt;&gt;"Jamais",IF(AV19&lt;='Critères de recherche'!$N10,IF(AV24="Salarié",IF(AV17&lt;&gt;"",AV26*AV17,0),0),0),IF(AV24="Salarié",IF(AV17&lt;&gt;"",AV26*AV17,0),0))</f>
        <v>#VALUE!</v>
      </c>
      <c r="AW27" s="52" t="e">
        <f>IF('Critères de recherche'!$N10&lt;&gt;"Jamais",IF(AW19&lt;='Critères de recherche'!$N10,IF(AW24="Salarié",IF(AW17&lt;&gt;"",AW26*AW17,0),0),0),IF(AW24="Salarié",IF(AW17&lt;&gt;"",AW26*AW17,0),0))</f>
        <v>#VALUE!</v>
      </c>
      <c r="AX27" s="52" t="e">
        <f>IF('Critères de recherche'!$N10&lt;&gt;"Jamais",IF(AX19&lt;='Critères de recherche'!$N10,IF(AX24="Salarié",IF(AX17&lt;&gt;"",AX26*AX17,0),0),0),IF(AX24="Salarié",IF(AX17&lt;&gt;"",AX26*AX17,0),0))</f>
        <v>#VALUE!</v>
      </c>
      <c r="AY27" s="52" t="e">
        <f>IF('Critères de recherche'!$N10&lt;&gt;"Jamais",IF(AY19&lt;='Critères de recherche'!$N10,IF(AY24="Salarié",IF(AY17&lt;&gt;"",AY26*AY17,0),0),0),IF(AY24="Salarié",IF(AY17&lt;&gt;"",AY26*AY17,0),0))</f>
        <v>#VALUE!</v>
      </c>
      <c r="AZ27" s="52" t="e">
        <f>IF('Critères de recherche'!$N10&lt;&gt;"Jamais",IF(AZ19&lt;='Critères de recherche'!$N10,IF(AZ24="Salarié",IF(AZ17&lt;&gt;"",AZ26*AZ17,0),0),0),IF(AZ24="Salarié",IF(AZ17&lt;&gt;"",AZ26*AZ17,0),0))</f>
        <v>#VALUE!</v>
      </c>
      <c r="BA27" s="52" t="e">
        <f>IF('Critères de recherche'!$N10&lt;&gt;"Jamais",IF(BA19&lt;='Critères de recherche'!$N10,IF(BA24="Salarié",IF(BA17&lt;&gt;"",BA26*BA17,0),0),0),IF(BA24="Salarié",IF(BA17&lt;&gt;"",BA26*BA17,0),0))</f>
        <v>#VALUE!</v>
      </c>
      <c r="BB27" s="52" t="e">
        <f>IF('Critères de recherche'!$N10&lt;&gt;"Jamais",IF(BB19&lt;='Critères de recherche'!$N10,IF(BB24="Salarié",IF(BB17&lt;&gt;"",BB26*BB17,0),0),0),IF(BB24="Salarié",IF(BB17&lt;&gt;"",BB26*BB17,0),0))</f>
        <v>#VALUE!</v>
      </c>
      <c r="BC27" s="52" t="e">
        <f>IF('Critères de recherche'!$N10&lt;&gt;"Jamais",IF(BC19&lt;='Critères de recherche'!$N10,IF(BC24="Salarié",IF(BC17&lt;&gt;"",BC26*BC17,0),0),0),IF(BC24="Salarié",IF(BC17&lt;&gt;"",BC26*BC17,0),0))</f>
        <v>#VALUE!</v>
      </c>
      <c r="BD27" s="52" t="e">
        <f>IF('Critères de recherche'!$N10&lt;&gt;"Jamais",IF(BD19&lt;='Critères de recherche'!$N10,IF(BD24="Salarié",IF(BD17&lt;&gt;"",BD26*BD17,0),0),0),IF(BD24="Salarié",IF(BD17&lt;&gt;"",BD26*BD17,0),0))</f>
        <v>#VALUE!</v>
      </c>
      <c r="BE27" s="52" t="e">
        <f>IF('Critères de recherche'!$N10&lt;&gt;"Jamais",IF(BE19&lt;='Critères de recherche'!$N10,IF(BE24="Salarié",IF(BE17&lt;&gt;"",BE26*BE17,0),0),0),IF(BE24="Salarié",IF(BE17&lt;&gt;"",BE26*BE17,0),0))</f>
        <v>#VALUE!</v>
      </c>
      <c r="BF27" s="52" t="e">
        <f>IF('Critères de recherche'!$N10&lt;&gt;"Jamais",IF(BF19&lt;='Critères de recherche'!$N10,IF(BF24="Salarié",IF(BF17&lt;&gt;"",BF26*BF17,0),0),0),IF(BF24="Salarié",IF(BF17&lt;&gt;"",BF26*BF17,0),0))</f>
        <v>#VALUE!</v>
      </c>
      <c r="BG27" s="52" t="e">
        <f>IF('Critères de recherche'!$N10&lt;&gt;"Jamais",IF(BG19&lt;='Critères de recherche'!$N10,IF(BG24="Salarié",IF(BG17&lt;&gt;"",BG26*BG17,0),0),0),IF(BG24="Salarié",IF(BG17&lt;&gt;"",BG26*BG17,0),0))</f>
        <v>#VALUE!</v>
      </c>
      <c r="BH27" s="52" t="e">
        <f>IF('Critères de recherche'!$N10&lt;&gt;"Jamais",IF(BH19&lt;='Critères de recherche'!$N10,IF(BH24="Salarié",IF(BH17&lt;&gt;"",BH26*BH17,0),0),0),IF(BH24="Salarié",IF(BH17&lt;&gt;"",BH26*BH17,0),0))</f>
        <v>#VALUE!</v>
      </c>
      <c r="BI27" s="52" t="e">
        <f>IF('Critères de recherche'!$N10&lt;&gt;"Jamais",IF(BI19&lt;='Critères de recherche'!$N10,IF(BI24="Salarié",IF(BI17&lt;&gt;"",BI26*BI17,0),0),0),IF(BI24="Salarié",IF(BI17&lt;&gt;"",BI26*BI17,0),0))</f>
        <v>#VALUE!</v>
      </c>
      <c r="BJ27" s="52" t="e">
        <f>IF('Critères de recherche'!$N10&lt;&gt;"Jamais",IF(BJ19&lt;='Critères de recherche'!$N10,IF(BJ24="Salarié",IF(BJ17&lt;&gt;"",BJ26*BJ17,0),0),0),IF(BJ24="Salarié",IF(BJ17&lt;&gt;"",BJ26*BJ17,0),0))</f>
        <v>#VALUE!</v>
      </c>
      <c r="BK27" s="52" t="e">
        <f>IF('Critères de recherche'!$N10&lt;&gt;"Jamais",IF(BK19&lt;='Critères de recherche'!$N10,IF(BK24="Salarié",IF(BK17&lt;&gt;"",BK26*BK17,0),0),0),IF(BK24="Salarié",IF(BK17&lt;&gt;"",BK26*BK17,0),0))</f>
        <v>#VALUE!</v>
      </c>
      <c r="BL27" s="52" t="e">
        <f>IF('Critères de recherche'!$N10&lt;&gt;"Jamais",IF(BL19&lt;='Critères de recherche'!$N10,IF(BL24="Salarié",IF(BL17&lt;&gt;"",BL26*BL17,0),0),0),IF(BL24="Salarié",IF(BL17&lt;&gt;"",BL26*BL17,0),0))</f>
        <v>#VALUE!</v>
      </c>
      <c r="BM27" s="52" t="e">
        <f>IF('Critères de recherche'!$N10&lt;&gt;"Jamais",IF(BM19&lt;='Critères de recherche'!$N10,IF(BM24="Salarié",IF(BM17&lt;&gt;"",BM26*BM17,0),0),0),IF(BM24="Salarié",IF(BM17&lt;&gt;"",BM26*BM17,0),0))</f>
        <v>#VALUE!</v>
      </c>
      <c r="BN27" s="52" t="e">
        <f>IF('Critères de recherche'!$N10&lt;&gt;"Jamais",IF(BN19&lt;='Critères de recherche'!$N10,IF(BN24="Salarié",IF(BN17&lt;&gt;"",BN26*BN17,0),0),0),IF(BN24="Salarié",IF(BN17&lt;&gt;"",BN26*BN17,0),0))</f>
        <v>#VALUE!</v>
      </c>
      <c r="BO27" s="52" t="e">
        <f>IF('Critères de recherche'!$N10&lt;&gt;"Jamais",IF(BO19&lt;='Critères de recherche'!$N10,IF(BO24="Salarié",IF(BO17&lt;&gt;"",BO26*BO17,0),0),0),IF(BO24="Salarié",IF(BO17&lt;&gt;"",BO26*BO17,0),0))</f>
        <v>#VALUE!</v>
      </c>
      <c r="BP27" s="52" t="e">
        <f>IF('Critères de recherche'!$N10&lt;&gt;"Jamais",IF(BP19&lt;='Critères de recherche'!$N10,IF(BP24="Salarié",IF(BP17&lt;&gt;"",BP26*BP17,0),0),0),IF(BP24="Salarié",IF(BP17&lt;&gt;"",BP26*BP17,0),0))</f>
        <v>#VALUE!</v>
      </c>
      <c r="BQ27" s="52" t="e">
        <f>IF('Critères de recherche'!$N10&lt;&gt;"Jamais",IF(BQ19&lt;='Critères de recherche'!$N10,IF(BQ24="Salarié",IF(BQ17&lt;&gt;"",BQ26*BQ17,0),0),0),IF(BQ24="Salarié",IF(BQ17&lt;&gt;"",BQ26*BQ17,0),0))</f>
        <v>#VALUE!</v>
      </c>
      <c r="BR27" s="52" t="e">
        <f>IF('Critères de recherche'!$N10&lt;&gt;"Jamais",IF(BR19&lt;='Critères de recherche'!$N10,IF(BR24="Salarié",IF(BR17&lt;&gt;"",BR26*BR17,0),0),0),IF(BR24="Salarié",IF(BR17&lt;&gt;"",BR26*BR17,0),0))</f>
        <v>#VALUE!</v>
      </c>
      <c r="BS27" s="52" t="e">
        <f>IF('Critères de recherche'!$N10&lt;&gt;"Jamais",IF(BS19&lt;='Critères de recherche'!$N10,IF(BS24="Salarié",IF(BS17&lt;&gt;"",BS26*BS17,0),0),0),IF(BS24="Salarié",IF(BS17&lt;&gt;"",BS26*BS17,0),0))</f>
        <v>#VALUE!</v>
      </c>
      <c r="BT27" s="52" t="e">
        <f>IF('Critères de recherche'!$N10&lt;&gt;"Jamais",IF(BT19&lt;='Critères de recherche'!$N10,IF(BT24="Salarié",IF(BT17&lt;&gt;"",BT26*BT17,0),0),0),IF(BT24="Salarié",IF(BT17&lt;&gt;"",BT26*BT17,0),0))</f>
        <v>#VALUE!</v>
      </c>
      <c r="BU27" s="52" t="e">
        <f>IF('Critères de recherche'!$N10&lt;&gt;"Jamais",IF(BU19&lt;='Critères de recherche'!$N10,IF(BU24="Salarié",IF(BU17&lt;&gt;"",BU26*BU17,0),0),0),IF(BU24="Salarié",IF(BU17&lt;&gt;"",BU26*BU17,0),0))</f>
        <v>#VALUE!</v>
      </c>
      <c r="BV27" s="52" t="e">
        <f>IF('Critères de recherche'!$N10&lt;&gt;"Jamais",IF(BV19&lt;='Critères de recherche'!$N10,IF(BV24="Salarié",IF(BV17&lt;&gt;"",BV26*BV17,0),0),0),IF(BV24="Salarié",IF(BV17&lt;&gt;"",BV26*BV17,0),0))</f>
        <v>#VALUE!</v>
      </c>
      <c r="BW27" s="52" t="e">
        <f>IF('Critères de recherche'!$N10&lt;&gt;"Jamais",IF(BW19&lt;='Critères de recherche'!$N10,IF(BW24="Salarié",IF(BW17&lt;&gt;"",BW26*BW17,0),0),0),IF(BW24="Salarié",IF(BW17&lt;&gt;"",BW26*BW17,0),0))</f>
        <v>#VALUE!</v>
      </c>
      <c r="BX27" s="52" t="e">
        <f>IF('Critères de recherche'!$N10&lt;&gt;"Jamais",IF(BX19&lt;='Critères de recherche'!$N10,IF(BX24="Salarié",IF(BX17&lt;&gt;"",BX26*BX17,0),0),0),IF(BX24="Salarié",IF(BX17&lt;&gt;"",BX26*BX17,0),0))</f>
        <v>#VALUE!</v>
      </c>
      <c r="BY27" s="52" t="e">
        <f>IF('Critères de recherche'!$N10&lt;&gt;"Jamais",IF(BY19&lt;='Critères de recherche'!$N10,IF(BY24="Salarié",IF(BY17&lt;&gt;"",BY26*BY17,0),0),0),IF(BY24="Salarié",IF(BY17&lt;&gt;"",BY26*BY17,0),0))</f>
        <v>#VALUE!</v>
      </c>
      <c r="BZ27" s="52" t="e">
        <f>IF('Critères de recherche'!$N10&lt;&gt;"Jamais",IF(BZ19&lt;='Critères de recherche'!$N10,IF(BZ24="Salarié",IF(BZ17&lt;&gt;"",BZ26*BZ17,0),0),0),IF(BZ24="Salarié",IF(BZ17&lt;&gt;"",BZ26*BZ17,0),0))</f>
        <v>#VALUE!</v>
      </c>
      <c r="CA27" s="52" t="e">
        <f>IF('Critères de recherche'!$N10&lt;&gt;"Jamais",IF(CA19&lt;='Critères de recherche'!$N10,IF(CA24="Salarié",IF(CA17&lt;&gt;"",CA26*CA17,0),0),0),IF(CA24="Salarié",IF(CA17&lt;&gt;"",CA26*CA17,0),0))</f>
        <v>#VALUE!</v>
      </c>
      <c r="CB27" s="52" t="e">
        <f>IF('Critères de recherche'!$N10&lt;&gt;"Jamais",IF(CB19&lt;='Critères de recherche'!$N10,IF(CB24="Salarié",IF(CB17&lt;&gt;"",CB26*CB17,0),0),0),IF(CB24="Salarié",IF(CB17&lt;&gt;"",CB26*CB17,0),0))</f>
        <v>#VALUE!</v>
      </c>
      <c r="CC27" s="52" t="e">
        <f>IF('Critères de recherche'!$N10&lt;&gt;"Jamais",IF(CC19&lt;='Critères de recherche'!$N10,IF(CC24="Salarié",IF(CC17&lt;&gt;"",CC26*CC17,0),0),0),IF(CC24="Salarié",IF(CC17&lt;&gt;"",CC26*CC17,0),0))</f>
        <v>#VALUE!</v>
      </c>
      <c r="CD27" s="52" t="e">
        <f>IF('Critères de recherche'!$N10&lt;&gt;"Jamais",IF(CD19&lt;='Critères de recherche'!$N10,IF(CD24="Salarié",IF(CD17&lt;&gt;"",CD26*CD17,0),0),0),IF(CD24="Salarié",IF(CD17&lt;&gt;"",CD26*CD17,0),0))</f>
        <v>#VALUE!</v>
      </c>
      <c r="CE27" s="52" t="e">
        <f>IF('Critères de recherche'!$N10&lt;&gt;"Jamais",IF(CE19&lt;='Critères de recherche'!$N10,IF(CE24="Salarié",IF(CE17&lt;&gt;"",CE26*CE17,0),0),0),IF(CE24="Salarié",IF(CE17&lt;&gt;"",CE26*CE17,0),0))</f>
        <v>#VALUE!</v>
      </c>
      <c r="CF27" s="52" t="e">
        <f>IF('Critères de recherche'!$N10&lt;&gt;"Jamais",IF(CF19&lt;='Critères de recherche'!$N10,IF(CF24="Salarié",IF(CF17&lt;&gt;"",CF26*CF17,0),0),0),IF(CF24="Salarié",IF(CF17&lt;&gt;"",CF26*CF17,0),0))</f>
        <v>#VALUE!</v>
      </c>
    </row>
    <row r="28" spans="2:84" hidden="1" outlineLevel="1" x14ac:dyDescent="0.25">
      <c r="B28" s="48" t="s">
        <v>49</v>
      </c>
      <c r="C28" s="52">
        <f t="shared" ref="C28:G28" si="5">IF(C24="Retraité",IF(B28=0,$C$70,B28*(1+C18)),0)</f>
        <v>0</v>
      </c>
      <c r="D28" s="52">
        <f t="shared" si="5"/>
        <v>0</v>
      </c>
      <c r="E28" s="52">
        <f t="shared" si="5"/>
        <v>0</v>
      </c>
      <c r="F28" s="52">
        <f t="shared" si="5"/>
        <v>0</v>
      </c>
      <c r="G28" s="52">
        <f t="shared" si="5"/>
        <v>0</v>
      </c>
      <c r="H28" s="52" t="e">
        <f t="shared" ref="H28:AM28" si="6">IF(H24="Retraité",IF(G28=0,$C$70,G28*(1+H18)),0)</f>
        <v>#VALUE!</v>
      </c>
      <c r="I28" s="52" t="e">
        <f t="shared" si="6"/>
        <v>#VALUE!</v>
      </c>
      <c r="J28" s="52" t="e">
        <f t="shared" si="6"/>
        <v>#VALUE!</v>
      </c>
      <c r="K28" s="52" t="e">
        <f t="shared" si="6"/>
        <v>#VALUE!</v>
      </c>
      <c r="L28" s="52" t="e">
        <f t="shared" si="6"/>
        <v>#VALUE!</v>
      </c>
      <c r="M28" s="52" t="e">
        <f t="shared" si="6"/>
        <v>#VALUE!</v>
      </c>
      <c r="N28" s="52" t="e">
        <f t="shared" si="6"/>
        <v>#VALUE!</v>
      </c>
      <c r="O28" s="52" t="e">
        <f t="shared" si="6"/>
        <v>#VALUE!</v>
      </c>
      <c r="P28" s="52" t="e">
        <f t="shared" si="6"/>
        <v>#VALUE!</v>
      </c>
      <c r="Q28" s="52" t="e">
        <f t="shared" si="6"/>
        <v>#VALUE!</v>
      </c>
      <c r="R28" s="52" t="e">
        <f t="shared" si="6"/>
        <v>#VALUE!</v>
      </c>
      <c r="S28" s="52" t="e">
        <f t="shared" si="6"/>
        <v>#VALUE!</v>
      </c>
      <c r="T28" s="52" t="e">
        <f t="shared" si="6"/>
        <v>#VALUE!</v>
      </c>
      <c r="U28" s="52" t="e">
        <f t="shared" si="6"/>
        <v>#VALUE!</v>
      </c>
      <c r="V28" s="52" t="e">
        <f t="shared" si="6"/>
        <v>#VALUE!</v>
      </c>
      <c r="W28" s="52" t="e">
        <f t="shared" si="6"/>
        <v>#VALUE!</v>
      </c>
      <c r="X28" s="52" t="e">
        <f t="shared" si="6"/>
        <v>#VALUE!</v>
      </c>
      <c r="Y28" s="52" t="e">
        <f t="shared" si="6"/>
        <v>#VALUE!</v>
      </c>
      <c r="Z28" s="52" t="e">
        <f t="shared" si="6"/>
        <v>#VALUE!</v>
      </c>
      <c r="AA28" s="52" t="e">
        <f t="shared" si="6"/>
        <v>#VALUE!</v>
      </c>
      <c r="AB28" s="52" t="e">
        <f t="shared" si="6"/>
        <v>#VALUE!</v>
      </c>
      <c r="AC28" s="52" t="e">
        <f t="shared" si="6"/>
        <v>#VALUE!</v>
      </c>
      <c r="AD28" s="52" t="e">
        <f t="shared" si="6"/>
        <v>#VALUE!</v>
      </c>
      <c r="AE28" s="52" t="e">
        <f t="shared" si="6"/>
        <v>#VALUE!</v>
      </c>
      <c r="AF28" s="52" t="e">
        <f t="shared" si="6"/>
        <v>#VALUE!</v>
      </c>
      <c r="AG28" s="52" t="e">
        <f t="shared" si="6"/>
        <v>#VALUE!</v>
      </c>
      <c r="AH28" s="52" t="e">
        <f t="shared" si="6"/>
        <v>#VALUE!</v>
      </c>
      <c r="AI28" s="52" t="e">
        <f t="shared" si="6"/>
        <v>#VALUE!</v>
      </c>
      <c r="AJ28" s="52" t="e">
        <f t="shared" si="6"/>
        <v>#VALUE!</v>
      </c>
      <c r="AK28" s="52" t="e">
        <f t="shared" si="6"/>
        <v>#VALUE!</v>
      </c>
      <c r="AL28" s="52" t="e">
        <f t="shared" si="6"/>
        <v>#VALUE!</v>
      </c>
      <c r="AM28" s="52" t="e">
        <f t="shared" si="6"/>
        <v>#VALUE!</v>
      </c>
      <c r="AN28" s="52" t="e">
        <f t="shared" ref="AN28:BS28" si="7">IF(AN24="Retraité",IF(AM28=0,$C$70,AM28*(1+AN18)),0)</f>
        <v>#VALUE!</v>
      </c>
      <c r="AO28" s="52" t="e">
        <f t="shared" si="7"/>
        <v>#VALUE!</v>
      </c>
      <c r="AP28" s="52" t="e">
        <f t="shared" si="7"/>
        <v>#VALUE!</v>
      </c>
      <c r="AQ28" s="52" t="e">
        <f t="shared" si="7"/>
        <v>#VALUE!</v>
      </c>
      <c r="AR28" s="52" t="e">
        <f t="shared" si="7"/>
        <v>#VALUE!</v>
      </c>
      <c r="AS28" s="52" t="e">
        <f t="shared" si="7"/>
        <v>#VALUE!</v>
      </c>
      <c r="AT28" s="52" t="e">
        <f t="shared" si="7"/>
        <v>#VALUE!</v>
      </c>
      <c r="AU28" s="52" t="e">
        <f t="shared" si="7"/>
        <v>#VALUE!</v>
      </c>
      <c r="AV28" s="52" t="e">
        <f t="shared" si="7"/>
        <v>#VALUE!</v>
      </c>
      <c r="AW28" s="52" t="e">
        <f t="shared" si="7"/>
        <v>#VALUE!</v>
      </c>
      <c r="AX28" s="52" t="e">
        <f t="shared" si="7"/>
        <v>#VALUE!</v>
      </c>
      <c r="AY28" s="52" t="e">
        <f t="shared" si="7"/>
        <v>#VALUE!</v>
      </c>
      <c r="AZ28" s="52" t="e">
        <f t="shared" si="7"/>
        <v>#VALUE!</v>
      </c>
      <c r="BA28" s="52" t="e">
        <f t="shared" si="7"/>
        <v>#VALUE!</v>
      </c>
      <c r="BB28" s="52" t="e">
        <f t="shared" si="7"/>
        <v>#VALUE!</v>
      </c>
      <c r="BC28" s="52" t="e">
        <f t="shared" si="7"/>
        <v>#VALUE!</v>
      </c>
      <c r="BD28" s="52" t="e">
        <f t="shared" si="7"/>
        <v>#VALUE!</v>
      </c>
      <c r="BE28" s="52" t="e">
        <f t="shared" si="7"/>
        <v>#VALUE!</v>
      </c>
      <c r="BF28" s="52" t="e">
        <f t="shared" si="7"/>
        <v>#VALUE!</v>
      </c>
      <c r="BG28" s="52" t="e">
        <f t="shared" si="7"/>
        <v>#VALUE!</v>
      </c>
      <c r="BH28" s="52" t="e">
        <f t="shared" si="7"/>
        <v>#VALUE!</v>
      </c>
      <c r="BI28" s="52" t="e">
        <f t="shared" si="7"/>
        <v>#VALUE!</v>
      </c>
      <c r="BJ28" s="52" t="e">
        <f t="shared" si="7"/>
        <v>#VALUE!</v>
      </c>
      <c r="BK28" s="52" t="e">
        <f t="shared" si="7"/>
        <v>#VALUE!</v>
      </c>
      <c r="BL28" s="52" t="e">
        <f t="shared" si="7"/>
        <v>#VALUE!</v>
      </c>
      <c r="BM28" s="52" t="e">
        <f t="shared" si="7"/>
        <v>#VALUE!</v>
      </c>
      <c r="BN28" s="52" t="e">
        <f t="shared" si="7"/>
        <v>#VALUE!</v>
      </c>
      <c r="BO28" s="52" t="e">
        <f t="shared" si="7"/>
        <v>#VALUE!</v>
      </c>
      <c r="BP28" s="52" t="e">
        <f t="shared" si="7"/>
        <v>#VALUE!</v>
      </c>
      <c r="BQ28" s="52" t="e">
        <f t="shared" si="7"/>
        <v>#VALUE!</v>
      </c>
      <c r="BR28" s="52" t="e">
        <f t="shared" si="7"/>
        <v>#VALUE!</v>
      </c>
      <c r="BS28" s="52" t="e">
        <f t="shared" si="7"/>
        <v>#VALUE!</v>
      </c>
      <c r="BT28" s="52" t="e">
        <f t="shared" ref="BT28:CF28" si="8">IF(BT24="Retraité",IF(BS28=0,$C$70,BS28*(1+BT18)),0)</f>
        <v>#VALUE!</v>
      </c>
      <c r="BU28" s="52" t="e">
        <f t="shared" si="8"/>
        <v>#VALUE!</v>
      </c>
      <c r="BV28" s="52" t="e">
        <f t="shared" si="8"/>
        <v>#VALUE!</v>
      </c>
      <c r="BW28" s="52" t="e">
        <f t="shared" si="8"/>
        <v>#VALUE!</v>
      </c>
      <c r="BX28" s="52" t="e">
        <f t="shared" si="8"/>
        <v>#VALUE!</v>
      </c>
      <c r="BY28" s="52" t="e">
        <f t="shared" si="8"/>
        <v>#VALUE!</v>
      </c>
      <c r="BZ28" s="52" t="e">
        <f t="shared" si="8"/>
        <v>#VALUE!</v>
      </c>
      <c r="CA28" s="52" t="e">
        <f t="shared" si="8"/>
        <v>#VALUE!</v>
      </c>
      <c r="CB28" s="52" t="e">
        <f t="shared" si="8"/>
        <v>#VALUE!</v>
      </c>
      <c r="CC28" s="52" t="e">
        <f t="shared" si="8"/>
        <v>#VALUE!</v>
      </c>
      <c r="CD28" s="52" t="e">
        <f t="shared" si="8"/>
        <v>#VALUE!</v>
      </c>
      <c r="CE28" s="52" t="e">
        <f t="shared" si="8"/>
        <v>#VALUE!</v>
      </c>
      <c r="CF28" s="52" t="e">
        <f t="shared" si="8"/>
        <v>#VALUE!</v>
      </c>
    </row>
    <row r="29" spans="2:84" ht="15.75" hidden="1" outlineLevel="1" thickBot="1" x14ac:dyDescent="0.3">
      <c r="B29" s="57" t="s">
        <v>139</v>
      </c>
      <c r="C29" s="54">
        <f t="shared" ref="C29:F29" si="9">SUM(C26:C28)</f>
        <v>0</v>
      </c>
      <c r="D29" s="54">
        <f t="shared" si="9"/>
        <v>0</v>
      </c>
      <c r="E29" s="54">
        <f t="shared" si="9"/>
        <v>0</v>
      </c>
      <c r="F29" s="54">
        <f t="shared" si="9"/>
        <v>0</v>
      </c>
      <c r="G29" s="54">
        <f>SUM(G26:G28)</f>
        <v>0</v>
      </c>
      <c r="H29" s="54" t="e">
        <f t="shared" ref="H29:BS29" si="10">SUM(H26:H28)</f>
        <v>#VALUE!</v>
      </c>
      <c r="I29" s="54" t="e">
        <f t="shared" si="10"/>
        <v>#VALUE!</v>
      </c>
      <c r="J29" s="54" t="e">
        <f t="shared" si="10"/>
        <v>#VALUE!</v>
      </c>
      <c r="K29" s="54" t="e">
        <f t="shared" si="10"/>
        <v>#VALUE!</v>
      </c>
      <c r="L29" s="54" t="e">
        <f t="shared" si="10"/>
        <v>#VALUE!</v>
      </c>
      <c r="M29" s="54" t="e">
        <f t="shared" si="10"/>
        <v>#VALUE!</v>
      </c>
      <c r="N29" s="54" t="e">
        <f t="shared" si="10"/>
        <v>#VALUE!</v>
      </c>
      <c r="O29" s="54" t="e">
        <f t="shared" si="10"/>
        <v>#VALUE!</v>
      </c>
      <c r="P29" s="54" t="e">
        <f t="shared" si="10"/>
        <v>#VALUE!</v>
      </c>
      <c r="Q29" s="54" t="e">
        <f t="shared" si="10"/>
        <v>#VALUE!</v>
      </c>
      <c r="R29" s="54" t="e">
        <f t="shared" si="10"/>
        <v>#VALUE!</v>
      </c>
      <c r="S29" s="54" t="e">
        <f t="shared" si="10"/>
        <v>#VALUE!</v>
      </c>
      <c r="T29" s="54" t="e">
        <f t="shared" si="10"/>
        <v>#VALUE!</v>
      </c>
      <c r="U29" s="54" t="e">
        <f t="shared" si="10"/>
        <v>#VALUE!</v>
      </c>
      <c r="V29" s="54" t="e">
        <f t="shared" si="10"/>
        <v>#VALUE!</v>
      </c>
      <c r="W29" s="54" t="e">
        <f t="shared" si="10"/>
        <v>#VALUE!</v>
      </c>
      <c r="X29" s="54" t="e">
        <f t="shared" si="10"/>
        <v>#VALUE!</v>
      </c>
      <c r="Y29" s="54" t="e">
        <f t="shared" si="10"/>
        <v>#VALUE!</v>
      </c>
      <c r="Z29" s="54" t="e">
        <f t="shared" si="10"/>
        <v>#VALUE!</v>
      </c>
      <c r="AA29" s="54" t="e">
        <f t="shared" si="10"/>
        <v>#VALUE!</v>
      </c>
      <c r="AB29" s="54" t="e">
        <f t="shared" si="10"/>
        <v>#VALUE!</v>
      </c>
      <c r="AC29" s="54" t="e">
        <f t="shared" si="10"/>
        <v>#VALUE!</v>
      </c>
      <c r="AD29" s="54" t="e">
        <f t="shared" si="10"/>
        <v>#VALUE!</v>
      </c>
      <c r="AE29" s="54" t="e">
        <f t="shared" si="10"/>
        <v>#VALUE!</v>
      </c>
      <c r="AF29" s="54" t="e">
        <f t="shared" si="10"/>
        <v>#VALUE!</v>
      </c>
      <c r="AG29" s="54" t="e">
        <f t="shared" si="10"/>
        <v>#VALUE!</v>
      </c>
      <c r="AH29" s="54" t="e">
        <f t="shared" si="10"/>
        <v>#VALUE!</v>
      </c>
      <c r="AI29" s="54" t="e">
        <f t="shared" si="10"/>
        <v>#VALUE!</v>
      </c>
      <c r="AJ29" s="54" t="e">
        <f t="shared" si="10"/>
        <v>#VALUE!</v>
      </c>
      <c r="AK29" s="54" t="e">
        <f t="shared" si="10"/>
        <v>#VALUE!</v>
      </c>
      <c r="AL29" s="54" t="e">
        <f t="shared" si="10"/>
        <v>#VALUE!</v>
      </c>
      <c r="AM29" s="54" t="e">
        <f t="shared" si="10"/>
        <v>#VALUE!</v>
      </c>
      <c r="AN29" s="54" t="e">
        <f t="shared" si="10"/>
        <v>#VALUE!</v>
      </c>
      <c r="AO29" s="54" t="e">
        <f t="shared" si="10"/>
        <v>#VALUE!</v>
      </c>
      <c r="AP29" s="54" t="e">
        <f t="shared" si="10"/>
        <v>#VALUE!</v>
      </c>
      <c r="AQ29" s="54" t="e">
        <f t="shared" si="10"/>
        <v>#VALUE!</v>
      </c>
      <c r="AR29" s="54" t="e">
        <f t="shared" si="10"/>
        <v>#VALUE!</v>
      </c>
      <c r="AS29" s="54" t="e">
        <f t="shared" si="10"/>
        <v>#VALUE!</v>
      </c>
      <c r="AT29" s="54" t="e">
        <f t="shared" si="10"/>
        <v>#VALUE!</v>
      </c>
      <c r="AU29" s="54" t="e">
        <f t="shared" si="10"/>
        <v>#VALUE!</v>
      </c>
      <c r="AV29" s="54" t="e">
        <f t="shared" si="10"/>
        <v>#VALUE!</v>
      </c>
      <c r="AW29" s="54" t="e">
        <f t="shared" si="10"/>
        <v>#VALUE!</v>
      </c>
      <c r="AX29" s="54" t="e">
        <f t="shared" si="10"/>
        <v>#VALUE!</v>
      </c>
      <c r="AY29" s="54" t="e">
        <f t="shared" si="10"/>
        <v>#VALUE!</v>
      </c>
      <c r="AZ29" s="54" t="e">
        <f t="shared" si="10"/>
        <v>#VALUE!</v>
      </c>
      <c r="BA29" s="54" t="e">
        <f t="shared" si="10"/>
        <v>#VALUE!</v>
      </c>
      <c r="BB29" s="54" t="e">
        <f t="shared" si="10"/>
        <v>#VALUE!</v>
      </c>
      <c r="BC29" s="54" t="e">
        <f t="shared" si="10"/>
        <v>#VALUE!</v>
      </c>
      <c r="BD29" s="54" t="e">
        <f t="shared" si="10"/>
        <v>#VALUE!</v>
      </c>
      <c r="BE29" s="54" t="e">
        <f t="shared" si="10"/>
        <v>#VALUE!</v>
      </c>
      <c r="BF29" s="54" t="e">
        <f t="shared" si="10"/>
        <v>#VALUE!</v>
      </c>
      <c r="BG29" s="54" t="e">
        <f t="shared" si="10"/>
        <v>#VALUE!</v>
      </c>
      <c r="BH29" s="54" t="e">
        <f t="shared" si="10"/>
        <v>#VALUE!</v>
      </c>
      <c r="BI29" s="54" t="e">
        <f t="shared" si="10"/>
        <v>#VALUE!</v>
      </c>
      <c r="BJ29" s="54" t="e">
        <f t="shared" si="10"/>
        <v>#VALUE!</v>
      </c>
      <c r="BK29" s="54" t="e">
        <f t="shared" si="10"/>
        <v>#VALUE!</v>
      </c>
      <c r="BL29" s="54" t="e">
        <f t="shared" si="10"/>
        <v>#VALUE!</v>
      </c>
      <c r="BM29" s="54" t="e">
        <f t="shared" si="10"/>
        <v>#VALUE!</v>
      </c>
      <c r="BN29" s="54" t="e">
        <f t="shared" si="10"/>
        <v>#VALUE!</v>
      </c>
      <c r="BO29" s="54" t="e">
        <f t="shared" si="10"/>
        <v>#VALUE!</v>
      </c>
      <c r="BP29" s="54" t="e">
        <f t="shared" si="10"/>
        <v>#VALUE!</v>
      </c>
      <c r="BQ29" s="54" t="e">
        <f t="shared" si="10"/>
        <v>#VALUE!</v>
      </c>
      <c r="BR29" s="54" t="e">
        <f t="shared" si="10"/>
        <v>#VALUE!</v>
      </c>
      <c r="BS29" s="54" t="e">
        <f t="shared" si="10"/>
        <v>#VALUE!</v>
      </c>
      <c r="BT29" s="54" t="e">
        <f t="shared" ref="BT29:CF29" si="11">SUM(BT26:BT28)</f>
        <v>#VALUE!</v>
      </c>
      <c r="BU29" s="54" t="e">
        <f t="shared" si="11"/>
        <v>#VALUE!</v>
      </c>
      <c r="BV29" s="54" t="e">
        <f t="shared" si="11"/>
        <v>#VALUE!</v>
      </c>
      <c r="BW29" s="54" t="e">
        <f t="shared" si="11"/>
        <v>#VALUE!</v>
      </c>
      <c r="BX29" s="54" t="e">
        <f t="shared" si="11"/>
        <v>#VALUE!</v>
      </c>
      <c r="BY29" s="54" t="e">
        <f t="shared" si="11"/>
        <v>#VALUE!</v>
      </c>
      <c r="BZ29" s="54" t="e">
        <f t="shared" si="11"/>
        <v>#VALUE!</v>
      </c>
      <c r="CA29" s="54" t="e">
        <f t="shared" si="11"/>
        <v>#VALUE!</v>
      </c>
      <c r="CB29" s="54" t="e">
        <f t="shared" si="11"/>
        <v>#VALUE!</v>
      </c>
      <c r="CC29" s="54" t="e">
        <f t="shared" si="11"/>
        <v>#VALUE!</v>
      </c>
      <c r="CD29" s="54" t="e">
        <f t="shared" si="11"/>
        <v>#VALUE!</v>
      </c>
      <c r="CE29" s="54" t="e">
        <f t="shared" si="11"/>
        <v>#VALUE!</v>
      </c>
      <c r="CF29" s="54" t="e">
        <f t="shared" si="11"/>
        <v>#VALUE!</v>
      </c>
    </row>
    <row r="30" spans="2:84" collapsed="1" x14ac:dyDescent="0.25"/>
    <row r="31" spans="2:84" x14ac:dyDescent="0.25">
      <c r="S31" s="110"/>
      <c r="T31" s="110"/>
      <c r="U31" s="110"/>
      <c r="V31" s="110"/>
      <c r="W31" s="110"/>
      <c r="X31" s="110"/>
    </row>
    <row r="32" spans="2:84" ht="18.75" hidden="1" outlineLevel="1" x14ac:dyDescent="0.3">
      <c r="B32" s="122" t="s">
        <v>197</v>
      </c>
      <c r="C32" s="123"/>
      <c r="D32" s="123"/>
      <c r="E32" s="124"/>
    </row>
    <row r="33" spans="2:84" hidden="1" outlineLevel="1" x14ac:dyDescent="0.25"/>
    <row r="34" spans="2:84" hidden="1" outlineLevel="1" x14ac:dyDescent="0.25">
      <c r="B34" s="41" t="s">
        <v>140</v>
      </c>
    </row>
    <row r="35" spans="2:84" hidden="1" outlineLevel="2" x14ac:dyDescent="0.25"/>
    <row r="36" spans="2:84" hidden="1" outlineLevel="2" x14ac:dyDescent="0.25">
      <c r="B36" t="s">
        <v>2</v>
      </c>
      <c r="C36" s="119"/>
      <c r="D36" s="119"/>
      <c r="E36" s="119"/>
      <c r="F36" s="119"/>
      <c r="G36" s="120"/>
      <c r="H36" s="46" t="e">
        <f>IF(H$44="Salarié",SUM('EntenteJuil2019 (avec boni)'!N4:N6),"N/A")</f>
        <v>#VALUE!</v>
      </c>
      <c r="I36" s="61" t="e">
        <f>IF(I$44="Salarié",SUM('EntenteJuil2019 (avec boni)'!O4:O6),"N/A")</f>
        <v>#VALUE!</v>
      </c>
      <c r="J36" s="82" t="e">
        <f>IF(J$44="Salarié",SUM('EntenteJuil2019 (avec boni)'!P4:P6),"N/A")</f>
        <v>#VALUE!</v>
      </c>
      <c r="K36" s="46" t="e">
        <f>IF(K$44="Salarié",SUM('EntenteJuil2019 (avec boni)'!Q4:Q6),"N/A")</f>
        <v>#VALUE!</v>
      </c>
      <c r="L36" s="46" t="e">
        <f>IF(L$44="Salarié",SUM('EntenteJuil2019 (avec boni)'!R4:R6),"N/A")</f>
        <v>#VALUE!</v>
      </c>
      <c r="M36" s="46" t="e">
        <f>IF(M$44="Salarié",SUM('EntenteJuil2019 (avec boni)'!S4:S6),"N/A")</f>
        <v>#VALUE!</v>
      </c>
      <c r="N36" s="46" t="e">
        <f>IF(N$44="Salarié",SUM('EntenteJuil2019 (avec boni)'!T4:T6),"N/A")</f>
        <v>#VALUE!</v>
      </c>
      <c r="O36" s="46" t="e">
        <f>IF(O$44="Salarié",SUM('EntenteJuil2019 (avec boni)'!U4:U6),"N/A")</f>
        <v>#VALUE!</v>
      </c>
      <c r="P36" s="46" t="e">
        <f>IF(P$44="Salarié",SUM('EntenteJuil2019 (avec boni)'!V4:V6),"N/A")</f>
        <v>#VALUE!</v>
      </c>
      <c r="Q36" s="46" t="e">
        <f>IF(Q$44="Salarié",SUM('EntenteJuil2019 (avec boni)'!W4:W6),"N/A")</f>
        <v>#VALUE!</v>
      </c>
      <c r="R36" s="46" t="e">
        <f>IF(R$44="Salarié",SUM('EntenteJuil2019 (avec boni)'!X4:X6),"N/A")</f>
        <v>#VALUE!</v>
      </c>
      <c r="S36" s="46" t="e">
        <f>IF(S$44="Salarié",SUM('EntenteJuil2019 (avec boni)'!Y4:Y6),"N/A")</f>
        <v>#VALUE!</v>
      </c>
      <c r="T36" s="46" t="e">
        <f>IF(T$44="Salarié",SUM('EntenteJuil2019 (avec boni)'!Z4:Z6),"N/A")</f>
        <v>#VALUE!</v>
      </c>
      <c r="U36" s="46" t="e">
        <f>IF(U$44="Salarié",SUM('EntenteJuil2019 (avec boni)'!AA4:AA6),"N/A")</f>
        <v>#VALUE!</v>
      </c>
      <c r="V36" s="46" t="e">
        <f>IF(V$44="Salarié",SUM('EntenteJuil2019 (avec boni)'!AB4:AB6),"N/A")</f>
        <v>#VALUE!</v>
      </c>
      <c r="W36" s="46" t="e">
        <f>IF(W$44="Salarié",SUM('EntenteJuil2019 (avec boni)'!AC4:AC6),"N/A")</f>
        <v>#VALUE!</v>
      </c>
      <c r="X36" s="46" t="e">
        <f>IF(X$44="Salarié",SUM('EntenteJuil2019 (avec boni)'!AD4:AD6),"N/A")</f>
        <v>#VALUE!</v>
      </c>
      <c r="Y36" s="46" t="e">
        <f>IF(Y$44="Salarié",SUM('EntenteJuil2019 (avec boni)'!AE4:AE6),"N/A")</f>
        <v>#VALUE!</v>
      </c>
      <c r="Z36" s="46" t="e">
        <f>IF(Z$44="Salarié",SUM('EntenteJuil2019 (avec boni)'!AF4:AF6),"N/A")</f>
        <v>#VALUE!</v>
      </c>
      <c r="AA36" s="46" t="e">
        <f>IF(AA$44="Salarié",SUM('EntenteJuil2019 (avec boni)'!AG4:AG6),"N/A")</f>
        <v>#VALUE!</v>
      </c>
      <c r="AB36" s="46" t="e">
        <f>IF(AB$44="Salarié",SUM('EntenteJuil2019 (avec boni)'!AH4:AH6),"N/A")</f>
        <v>#VALUE!</v>
      </c>
      <c r="AC36" s="46" t="e">
        <f>IF(AC$44="Salarié",SUM('EntenteJuil2019 (avec boni)'!AI4:AI6),"N/A")</f>
        <v>#VALUE!</v>
      </c>
      <c r="AD36" s="46" t="e">
        <f>IF(AD$44="Salarié",SUM('EntenteJuil2019 (avec boni)'!AJ4:AJ6),"N/A")</f>
        <v>#VALUE!</v>
      </c>
      <c r="AE36" s="46" t="e">
        <f>IF(AE$44="Salarié",SUM('EntenteJuil2019 (avec boni)'!AK4:AK6),"N/A")</f>
        <v>#VALUE!</v>
      </c>
      <c r="AF36" s="46" t="e">
        <f>IF(AF$44="Salarié",SUM('EntenteJuil2019 (avec boni)'!AL4:AL6),"N/A")</f>
        <v>#VALUE!</v>
      </c>
      <c r="AG36" s="46" t="e">
        <f>IF(AG$44="Salarié",SUM('EntenteJuil2019 (avec boni)'!AM4:AM6),"N/A")</f>
        <v>#VALUE!</v>
      </c>
      <c r="AH36" s="46" t="e">
        <f>IF(AH$44="Salarié",SUM('EntenteJuil2019 (avec boni)'!AN4:AN6),"N/A")</f>
        <v>#VALUE!</v>
      </c>
      <c r="AI36" s="46" t="e">
        <f>IF(AI$44="Salarié",SUM('EntenteJuil2019 (avec boni)'!AO4:AO6),"N/A")</f>
        <v>#VALUE!</v>
      </c>
      <c r="AJ36" s="46" t="e">
        <f>IF(AJ$44="Salarié",SUM('EntenteJuil2019 (avec boni)'!AP4:AP6),"N/A")</f>
        <v>#VALUE!</v>
      </c>
      <c r="AK36" s="46" t="e">
        <f>IF(AK$44="Salarié",SUM('EntenteJuil2019 (avec boni)'!AQ4:AQ6),"N/A")</f>
        <v>#VALUE!</v>
      </c>
      <c r="AL36" s="46" t="e">
        <f>IF(AL$44="Salarié",SUM('EntenteJuil2019 (avec boni)'!AR4:AR6),"N/A")</f>
        <v>#VALUE!</v>
      </c>
      <c r="AM36" s="46" t="e">
        <f>IF(AM$44="Salarié",SUM('EntenteJuil2019 (avec boni)'!AS4:AS6),"N/A")</f>
        <v>#VALUE!</v>
      </c>
      <c r="AN36" s="46" t="e">
        <f>IF(AN$44="Salarié",SUM('EntenteJuil2019 (avec boni)'!AT4:AT6),"N/A")</f>
        <v>#VALUE!</v>
      </c>
      <c r="AO36" s="46" t="e">
        <f>IF(AO$44="Salarié",SUM('EntenteJuil2019 (avec boni)'!AU4:AU6),"N/A")</f>
        <v>#VALUE!</v>
      </c>
      <c r="AP36" s="46" t="e">
        <f>IF(AP$44="Salarié",SUM('EntenteJuil2019 (avec boni)'!AV4:AV6),"N/A")</f>
        <v>#VALUE!</v>
      </c>
      <c r="AQ36" s="46" t="e">
        <f>IF(AQ$44="Salarié",SUM('EntenteJuil2019 (avec boni)'!AW4:AW6),"N/A")</f>
        <v>#VALUE!</v>
      </c>
      <c r="AR36" s="46" t="e">
        <f>IF(AR$44="Salarié",SUM('EntenteJuil2019 (avec boni)'!AX4:AX6),"N/A")</f>
        <v>#VALUE!</v>
      </c>
      <c r="AS36" s="46" t="e">
        <f>IF(AS$44="Salarié",SUM('EntenteJuil2019 (avec boni)'!AY4:AY6),"N/A")</f>
        <v>#VALUE!</v>
      </c>
      <c r="AT36" s="46" t="e">
        <f>IF(AT$44="Salarié",SUM('EntenteJuil2019 (avec boni)'!AZ4:AZ6),"N/A")</f>
        <v>#VALUE!</v>
      </c>
      <c r="AU36" s="46" t="e">
        <f>IF(AU$44="Salarié",SUM('EntenteJuil2019 (avec boni)'!BA4:BA6),"N/A")</f>
        <v>#VALUE!</v>
      </c>
      <c r="AV36" s="46" t="e">
        <f>IF(AV$44="Salarié",SUM('EntenteJuil2019 (avec boni)'!BB4:BB6),"N/A")</f>
        <v>#VALUE!</v>
      </c>
      <c r="AW36" s="46" t="e">
        <f>IF(AW$44="Salarié",SUM('EntenteJuil2019 (avec boni)'!BC4:BC6),"N/A")</f>
        <v>#VALUE!</v>
      </c>
      <c r="AX36" s="46" t="e">
        <f>IF(AX$44="Salarié",SUM('EntenteJuil2019 (avec boni)'!BD4:BD6),"N/A")</f>
        <v>#VALUE!</v>
      </c>
      <c r="AY36" s="46" t="e">
        <f>IF(AY$44="Salarié",SUM('EntenteJuil2019 (avec boni)'!BE4:BE6),"N/A")</f>
        <v>#VALUE!</v>
      </c>
      <c r="AZ36" s="46" t="e">
        <f>IF(AZ$44="Salarié",SUM('EntenteJuil2019 (avec boni)'!BF4:BF6),"N/A")</f>
        <v>#VALUE!</v>
      </c>
      <c r="BA36" s="46" t="e">
        <f>IF(BA$44="Salarié",SUM('EntenteJuil2019 (avec boni)'!BG4:BG6),"N/A")</f>
        <v>#VALUE!</v>
      </c>
      <c r="BB36" s="46" t="e">
        <f>IF(BB$44="Salarié",SUM('EntenteJuil2019 (avec boni)'!BH4:BH6),"N/A")</f>
        <v>#VALUE!</v>
      </c>
      <c r="BC36" s="46" t="e">
        <f>IF(BC$44="Salarié",SUM('EntenteJuil2019 (avec boni)'!BI4:BI6),"N/A")</f>
        <v>#VALUE!</v>
      </c>
      <c r="BD36" s="46" t="e">
        <f>IF(BD$44="Salarié",SUM('EntenteJuil2019 (avec boni)'!BJ4:BJ6),"N/A")</f>
        <v>#VALUE!</v>
      </c>
      <c r="BE36" s="46" t="e">
        <f>IF(BE$44="Salarié",SUM('EntenteJuil2019 (avec boni)'!BK4:BK6),"N/A")</f>
        <v>#VALUE!</v>
      </c>
      <c r="BF36" s="46" t="e">
        <f>IF(BF$44="Salarié",SUM('EntenteJuil2019 (avec boni)'!BL4:BL6),"N/A")</f>
        <v>#VALUE!</v>
      </c>
      <c r="BG36" s="46" t="e">
        <f>IF(BG$44="Salarié",SUM('EntenteJuil2019 (avec boni)'!BM4:BM6),"N/A")</f>
        <v>#VALUE!</v>
      </c>
      <c r="BH36" s="46" t="e">
        <f>IF(BH$44="Salarié",SUM('EntenteJuil2019 (avec boni)'!BN4:BN6),"N/A")</f>
        <v>#VALUE!</v>
      </c>
      <c r="BI36" s="46" t="e">
        <f>IF(BI$44="Salarié",SUM('EntenteJuil2019 (avec boni)'!BO4:BO6),"N/A")</f>
        <v>#VALUE!</v>
      </c>
      <c r="BJ36" s="46" t="e">
        <f>IF(BJ$44="Salarié",SUM('EntenteJuil2019 (avec boni)'!BP4:BP6),"N/A")</f>
        <v>#VALUE!</v>
      </c>
      <c r="BK36" s="46" t="e">
        <f>IF(BK$44="Salarié",SUM('EntenteJuil2019 (avec boni)'!BQ4:BQ6),"N/A")</f>
        <v>#VALUE!</v>
      </c>
      <c r="BL36" s="46" t="e">
        <f>IF(BL$44="Salarié",SUM('EntenteJuil2019 (avec boni)'!BR4:BR6),"N/A")</f>
        <v>#VALUE!</v>
      </c>
      <c r="BM36" s="46" t="e">
        <f>IF(BM$44="Salarié",SUM('EntenteJuil2019 (avec boni)'!BS4:BS6),"N/A")</f>
        <v>#VALUE!</v>
      </c>
      <c r="BN36" s="46" t="e">
        <f>IF(BN$44="Salarié",SUM('EntenteJuil2019 (avec boni)'!BT4:BT6),"N/A")</f>
        <v>#VALUE!</v>
      </c>
      <c r="BO36" s="46" t="e">
        <f>IF(BO$44="Salarié",SUM('EntenteJuil2019 (avec boni)'!BU4:BU6),"N/A")</f>
        <v>#VALUE!</v>
      </c>
      <c r="BP36" s="46" t="e">
        <f>IF(BP$44="Salarié",SUM('EntenteJuil2019 (avec boni)'!BV4:BV6),"N/A")</f>
        <v>#VALUE!</v>
      </c>
      <c r="BQ36" s="46" t="e">
        <f>IF(BQ$44="Salarié",SUM('EntenteJuil2019 (avec boni)'!BW4:BW6),"N/A")</f>
        <v>#VALUE!</v>
      </c>
      <c r="BR36" s="46" t="e">
        <f>IF(BR$44="Salarié",SUM('EntenteJuil2019 (avec boni)'!BX4:BX6),"N/A")</f>
        <v>#VALUE!</v>
      </c>
      <c r="BS36" s="46" t="e">
        <f>IF(BS$44="Salarié",SUM('EntenteJuil2019 (avec boni)'!BY4:BY6),"N/A")</f>
        <v>#VALUE!</v>
      </c>
      <c r="BT36" s="46" t="e">
        <f>IF(BT$44="Salarié",SUM('EntenteJuil2019 (avec boni)'!BZ4:BZ6),"N/A")</f>
        <v>#VALUE!</v>
      </c>
      <c r="BU36" s="46" t="e">
        <f>IF(BU$44="Salarié",SUM('EntenteJuil2019 (avec boni)'!CA4:CA6),"N/A")</f>
        <v>#VALUE!</v>
      </c>
      <c r="BV36" s="46" t="e">
        <f>IF(BV$44="Salarié",SUM('EntenteJuil2019 (avec boni)'!CB4:CB6),"N/A")</f>
        <v>#VALUE!</v>
      </c>
      <c r="BW36" s="46" t="e">
        <f>IF(BW$44="Salarié",SUM('EntenteJuil2019 (avec boni)'!CC4:CC6),"N/A")</f>
        <v>#VALUE!</v>
      </c>
      <c r="BX36" s="46" t="e">
        <f>IF(BX$44="Salarié",SUM('EntenteJuil2019 (avec boni)'!CD4:CD6),"N/A")</f>
        <v>#VALUE!</v>
      </c>
      <c r="BY36" s="46" t="e">
        <f>IF(BY$44="Salarié",SUM('EntenteJuil2019 (avec boni)'!CE4:CE6),"N/A")</f>
        <v>#VALUE!</v>
      </c>
      <c r="BZ36" s="46" t="e">
        <f>IF(BZ$44="Salarié",SUM('EntenteJuil2019 (avec boni)'!CF4:CF6),"N/A")</f>
        <v>#VALUE!</v>
      </c>
      <c r="CA36" s="46" t="e">
        <f>IF(CA$44="Salarié",SUM('EntenteJuil2019 (avec boni)'!CG4:CG6),"N/A")</f>
        <v>#VALUE!</v>
      </c>
      <c r="CB36" s="46" t="e">
        <f>IF(CB$44="Salarié",SUM('EntenteJuil2019 (avec boni)'!CH4:CH6),"N/A")</f>
        <v>#VALUE!</v>
      </c>
      <c r="CC36" s="46" t="e">
        <f>IF(CC$44="Salarié",SUM('EntenteJuil2019 (avec boni)'!CI4:CI6),"N/A")</f>
        <v>#VALUE!</v>
      </c>
      <c r="CD36" s="46" t="e">
        <f>IF(CD$44="Salarié",SUM('EntenteJuil2019 (avec boni)'!CJ4:CJ6),"N/A")</f>
        <v>#VALUE!</v>
      </c>
      <c r="CE36" s="46" t="e">
        <f>IF(CE$44="Salarié",SUM('EntenteJuil2019 (avec boni)'!CK4:CK6),"N/A")</f>
        <v>#VALUE!</v>
      </c>
      <c r="CF36" s="46" t="e">
        <f>IF(CF$44="Salarié",SUM('EntenteJuil2019 (avec boni)'!CL4:CL6),"N/A")</f>
        <v>#VALUE!</v>
      </c>
    </row>
    <row r="37" spans="2:84" hidden="1" outlineLevel="2" x14ac:dyDescent="0.25">
      <c r="B37" t="s">
        <v>34</v>
      </c>
      <c r="C37" s="46">
        <v>4.7000000000000002E-3</v>
      </c>
      <c r="D37" s="46">
        <v>3.6999999999999998E-2</v>
      </c>
      <c r="E37" s="46">
        <v>3.6799999999999999E-2</v>
      </c>
      <c r="F37" s="46">
        <v>4.1700000000000001E-2</v>
      </c>
      <c r="G37" s="46">
        <v>4.2700000000000002E-2</v>
      </c>
      <c r="H37" s="46" t="e">
        <f>IF(H$44="Salarié",'EntenteJuil2019 (avec boni)'!N7,"N/A")</f>
        <v>#VALUE!</v>
      </c>
      <c r="I37" s="46" t="e">
        <f>IF(I$44="Salarié",'EntenteJuil2019 (avec boni)'!O7,"N/A")</f>
        <v>#VALUE!</v>
      </c>
      <c r="J37" s="46" t="e">
        <f>IF(J$44="Salarié",'EntenteJuil2019 (avec boni)'!P7,"N/A")</f>
        <v>#VALUE!</v>
      </c>
      <c r="K37" s="46" t="e">
        <f>IF(K$44="Salarié",'EntenteJuil2019 (avec boni)'!Q7,"N/A")</f>
        <v>#VALUE!</v>
      </c>
      <c r="L37" s="46" t="e">
        <f>IF(L$44="Salarié",'EntenteJuil2019 (avec boni)'!R7,"N/A")</f>
        <v>#VALUE!</v>
      </c>
      <c r="M37" s="46" t="e">
        <f>IF(M$44="Salarié",'EntenteJuil2019 (avec boni)'!S7,"N/A")</f>
        <v>#VALUE!</v>
      </c>
      <c r="N37" s="46" t="e">
        <f>IF(N$44="Salarié",'EntenteJuil2019 (avec boni)'!T7,"N/A")</f>
        <v>#VALUE!</v>
      </c>
      <c r="O37" s="46" t="e">
        <f>IF(O$44="Salarié",'EntenteJuil2019 (avec boni)'!U7,"N/A")</f>
        <v>#VALUE!</v>
      </c>
      <c r="P37" s="46" t="e">
        <f>IF(P$44="Salarié",'EntenteJuil2019 (avec boni)'!V7,"N/A")</f>
        <v>#VALUE!</v>
      </c>
      <c r="Q37" s="46" t="e">
        <f>IF(Q$44="Salarié",'EntenteJuil2019 (avec boni)'!W7,"N/A")</f>
        <v>#VALUE!</v>
      </c>
      <c r="R37" s="46" t="e">
        <f>IF(R$44="Salarié",'EntenteJuil2019 (avec boni)'!X7,"N/A")</f>
        <v>#VALUE!</v>
      </c>
      <c r="S37" s="46" t="e">
        <f>IF(S$44="Salarié",'EntenteJuil2019 (avec boni)'!Y7,"N/A")</f>
        <v>#VALUE!</v>
      </c>
      <c r="T37" s="46" t="e">
        <f>IF(T$44="Salarié",'EntenteJuil2019 (avec boni)'!Z7,"N/A")</f>
        <v>#VALUE!</v>
      </c>
      <c r="U37" s="46" t="e">
        <f>IF(U$44="Salarié",'EntenteJuil2019 (avec boni)'!AA7,"N/A")</f>
        <v>#VALUE!</v>
      </c>
      <c r="V37" s="46" t="e">
        <f>IF(V$44="Salarié",'EntenteJuil2019 (avec boni)'!AB7,"N/A")</f>
        <v>#VALUE!</v>
      </c>
      <c r="W37" s="46" t="e">
        <f>IF(W$44="Salarié",'EntenteJuil2019 (avec boni)'!AC7,"N/A")</f>
        <v>#VALUE!</v>
      </c>
      <c r="X37" s="46" t="e">
        <f>IF(X$44="Salarié",'EntenteJuil2019 (avec boni)'!AD7,"N/A")</f>
        <v>#VALUE!</v>
      </c>
      <c r="Y37" s="46" t="e">
        <f>IF(Y$44="Salarié",'EntenteJuil2019 (avec boni)'!AE7,"N/A")</f>
        <v>#VALUE!</v>
      </c>
      <c r="Z37" s="46" t="e">
        <f>IF(Z$44="Salarié",'EntenteJuil2019 (avec boni)'!AF7,"N/A")</f>
        <v>#VALUE!</v>
      </c>
      <c r="AA37" s="46" t="e">
        <f>IF(AA$44="Salarié",'EntenteJuil2019 (avec boni)'!AG7,"N/A")</f>
        <v>#VALUE!</v>
      </c>
      <c r="AB37" s="46" t="e">
        <f>IF(AB$44="Salarié",'EntenteJuil2019 (avec boni)'!AH7,"N/A")</f>
        <v>#VALUE!</v>
      </c>
      <c r="AC37" s="46" t="e">
        <f>IF(AC$44="Salarié",'EntenteJuil2019 (avec boni)'!AI7,"N/A")</f>
        <v>#VALUE!</v>
      </c>
      <c r="AD37" s="46" t="e">
        <f>IF(AD$44="Salarié",'EntenteJuil2019 (avec boni)'!AJ7,"N/A")</f>
        <v>#VALUE!</v>
      </c>
      <c r="AE37" s="46" t="e">
        <f>IF(AE$44="Salarié",'EntenteJuil2019 (avec boni)'!AK7,"N/A")</f>
        <v>#VALUE!</v>
      </c>
      <c r="AF37" s="46" t="e">
        <f>IF(AF$44="Salarié",'EntenteJuil2019 (avec boni)'!AL7,"N/A")</f>
        <v>#VALUE!</v>
      </c>
      <c r="AG37" s="46" t="e">
        <f>IF(AG$44="Salarié",'EntenteJuil2019 (avec boni)'!AM7,"N/A")</f>
        <v>#VALUE!</v>
      </c>
      <c r="AH37" s="46" t="e">
        <f>IF(AH$44="Salarié",'EntenteJuil2019 (avec boni)'!AN7,"N/A")</f>
        <v>#VALUE!</v>
      </c>
      <c r="AI37" s="46" t="e">
        <f>IF(AI$44="Salarié",'EntenteJuil2019 (avec boni)'!AO7,"N/A")</f>
        <v>#VALUE!</v>
      </c>
      <c r="AJ37" s="46" t="e">
        <f>IF(AJ$44="Salarié",'EntenteJuil2019 (avec boni)'!AP7,"N/A")</f>
        <v>#VALUE!</v>
      </c>
      <c r="AK37" s="46" t="e">
        <f>IF(AK$44="Salarié",'EntenteJuil2019 (avec boni)'!AQ7,"N/A")</f>
        <v>#VALUE!</v>
      </c>
      <c r="AL37" s="46" t="e">
        <f>IF(AL$44="Salarié",'EntenteJuil2019 (avec boni)'!AR7,"N/A")</f>
        <v>#VALUE!</v>
      </c>
      <c r="AM37" s="46" t="e">
        <f>IF(AM$44="Salarié",'EntenteJuil2019 (avec boni)'!AS7,"N/A")</f>
        <v>#VALUE!</v>
      </c>
      <c r="AN37" s="46" t="e">
        <f>IF(AN$44="Salarié",'EntenteJuil2019 (avec boni)'!AT7,"N/A")</f>
        <v>#VALUE!</v>
      </c>
      <c r="AO37" s="46" t="e">
        <f>IF(AO$44="Salarié",'EntenteJuil2019 (avec boni)'!AU7,"N/A")</f>
        <v>#VALUE!</v>
      </c>
      <c r="AP37" s="46" t="e">
        <f>IF(AP$44="Salarié",'EntenteJuil2019 (avec boni)'!AV7,"N/A")</f>
        <v>#VALUE!</v>
      </c>
      <c r="AQ37" s="46" t="e">
        <f>IF(AQ$44="Salarié",'EntenteJuil2019 (avec boni)'!AW7,"N/A")</f>
        <v>#VALUE!</v>
      </c>
      <c r="AR37" s="46" t="e">
        <f>IF(AR$44="Salarié",'EntenteJuil2019 (avec boni)'!AX7,"N/A")</f>
        <v>#VALUE!</v>
      </c>
      <c r="AS37" s="46" t="e">
        <f>IF(AS$44="Salarié",'EntenteJuil2019 (avec boni)'!AY7,"N/A")</f>
        <v>#VALUE!</v>
      </c>
      <c r="AT37" s="46" t="e">
        <f>IF(AT$44="Salarié",'EntenteJuil2019 (avec boni)'!AZ7,"N/A")</f>
        <v>#VALUE!</v>
      </c>
      <c r="AU37" s="46" t="e">
        <f>IF(AU$44="Salarié",'EntenteJuil2019 (avec boni)'!BA7,"N/A")</f>
        <v>#VALUE!</v>
      </c>
      <c r="AV37" s="46" t="e">
        <f>IF(AV$44="Salarié",'EntenteJuil2019 (avec boni)'!BB7,"N/A")</f>
        <v>#VALUE!</v>
      </c>
      <c r="AW37" s="46" t="e">
        <f>IF(AW$44="Salarié",'EntenteJuil2019 (avec boni)'!BC7,"N/A")</f>
        <v>#VALUE!</v>
      </c>
      <c r="AX37" s="46" t="e">
        <f>IF(AX$44="Salarié",'EntenteJuil2019 (avec boni)'!BD7,"N/A")</f>
        <v>#VALUE!</v>
      </c>
      <c r="AY37" s="46" t="e">
        <f>IF(AY$44="Salarié",'EntenteJuil2019 (avec boni)'!BE7,"N/A")</f>
        <v>#VALUE!</v>
      </c>
      <c r="AZ37" s="46" t="e">
        <f>IF(AZ$44="Salarié",'EntenteJuil2019 (avec boni)'!BF7,"N/A")</f>
        <v>#VALUE!</v>
      </c>
      <c r="BA37" s="46" t="e">
        <f>IF(BA$44="Salarié",'EntenteJuil2019 (avec boni)'!BG7,"N/A")</f>
        <v>#VALUE!</v>
      </c>
      <c r="BB37" s="46" t="e">
        <f>IF(BB$44="Salarié",'EntenteJuil2019 (avec boni)'!BH7,"N/A")</f>
        <v>#VALUE!</v>
      </c>
      <c r="BC37" s="46" t="e">
        <f>IF(BC$44="Salarié",'EntenteJuil2019 (avec boni)'!BI7,"N/A")</f>
        <v>#VALUE!</v>
      </c>
      <c r="BD37" s="46" t="e">
        <f>IF(BD$44="Salarié",'EntenteJuil2019 (avec boni)'!BJ7,"N/A")</f>
        <v>#VALUE!</v>
      </c>
      <c r="BE37" s="46" t="e">
        <f>IF(BE$44="Salarié",'EntenteJuil2019 (avec boni)'!BK7,"N/A")</f>
        <v>#VALUE!</v>
      </c>
      <c r="BF37" s="46" t="e">
        <f>IF(BF$44="Salarié",'EntenteJuil2019 (avec boni)'!BL7,"N/A")</f>
        <v>#VALUE!</v>
      </c>
      <c r="BG37" s="46" t="e">
        <f>IF(BG$44="Salarié",'EntenteJuil2019 (avec boni)'!BM7,"N/A")</f>
        <v>#VALUE!</v>
      </c>
      <c r="BH37" s="46" t="e">
        <f>IF(BH$44="Salarié",'EntenteJuil2019 (avec boni)'!BN7,"N/A")</f>
        <v>#VALUE!</v>
      </c>
      <c r="BI37" s="46" t="e">
        <f>IF(BI$44="Salarié",'EntenteJuil2019 (avec boni)'!BO7,"N/A")</f>
        <v>#VALUE!</v>
      </c>
      <c r="BJ37" s="46" t="e">
        <f>IF(BJ$44="Salarié",'EntenteJuil2019 (avec boni)'!BP7,"N/A")</f>
        <v>#VALUE!</v>
      </c>
      <c r="BK37" s="46" t="e">
        <f>IF(BK$44="Salarié",'EntenteJuil2019 (avec boni)'!BQ7,"N/A")</f>
        <v>#VALUE!</v>
      </c>
      <c r="BL37" s="46" t="e">
        <f>IF(BL$44="Salarié",'EntenteJuil2019 (avec boni)'!BR7,"N/A")</f>
        <v>#VALUE!</v>
      </c>
      <c r="BM37" s="46" t="e">
        <f>IF(BM$44="Salarié",'EntenteJuil2019 (avec boni)'!BS7,"N/A")</f>
        <v>#VALUE!</v>
      </c>
      <c r="BN37" s="46" t="e">
        <f>IF(BN$44="Salarié",'EntenteJuil2019 (avec boni)'!BT7,"N/A")</f>
        <v>#VALUE!</v>
      </c>
      <c r="BO37" s="46" t="e">
        <f>IF(BO$44="Salarié",'EntenteJuil2019 (avec boni)'!BU7,"N/A")</f>
        <v>#VALUE!</v>
      </c>
      <c r="BP37" s="46" t="e">
        <f>IF(BP$44="Salarié",'EntenteJuil2019 (avec boni)'!BV7,"N/A")</f>
        <v>#VALUE!</v>
      </c>
      <c r="BQ37" s="46" t="e">
        <f>IF(BQ$44="Salarié",'EntenteJuil2019 (avec boni)'!BW7,"N/A")</f>
        <v>#VALUE!</v>
      </c>
      <c r="BR37" s="46" t="e">
        <f>IF(BR$44="Salarié",'EntenteJuil2019 (avec boni)'!BX7,"N/A")</f>
        <v>#VALUE!</v>
      </c>
      <c r="BS37" s="46" t="e">
        <f>IF(BS$44="Salarié",'EntenteJuil2019 (avec boni)'!BY7,"N/A")</f>
        <v>#VALUE!</v>
      </c>
      <c r="BT37" s="46" t="e">
        <f>IF(BT$44="Salarié",'EntenteJuil2019 (avec boni)'!BZ7,"N/A")</f>
        <v>#VALUE!</v>
      </c>
      <c r="BU37" s="46" t="e">
        <f>IF(BU$44="Salarié",'EntenteJuil2019 (avec boni)'!CA7,"N/A")</f>
        <v>#VALUE!</v>
      </c>
      <c r="BV37" s="46" t="e">
        <f>IF(BV$44="Salarié",'EntenteJuil2019 (avec boni)'!CB7,"N/A")</f>
        <v>#VALUE!</v>
      </c>
      <c r="BW37" s="46" t="e">
        <f>IF(BW$44="Salarié",'EntenteJuil2019 (avec boni)'!CC7,"N/A")</f>
        <v>#VALUE!</v>
      </c>
      <c r="BX37" s="46" t="e">
        <f>IF(BX$44="Salarié",'EntenteJuil2019 (avec boni)'!CD7,"N/A")</f>
        <v>#VALUE!</v>
      </c>
      <c r="BY37" s="46" t="e">
        <f>IF(BY$44="Salarié",'EntenteJuil2019 (avec boni)'!CE7,"N/A")</f>
        <v>#VALUE!</v>
      </c>
      <c r="BZ37" s="46" t="e">
        <f>IF(BZ$44="Salarié",'EntenteJuil2019 (avec boni)'!CF7,"N/A")</f>
        <v>#VALUE!</v>
      </c>
      <c r="CA37" s="46" t="e">
        <f>IF(CA$44="Salarié",'EntenteJuil2019 (avec boni)'!CG7,"N/A")</f>
        <v>#VALUE!</v>
      </c>
      <c r="CB37" s="46" t="e">
        <f>IF(CB$44="Salarié",'EntenteJuil2019 (avec boni)'!CH7,"N/A")</f>
        <v>#VALUE!</v>
      </c>
      <c r="CC37" s="46" t="e">
        <f>IF(CC$44="Salarié",'EntenteJuil2019 (avec boni)'!CI7,"N/A")</f>
        <v>#VALUE!</v>
      </c>
      <c r="CD37" s="46" t="e">
        <f>IF(CD$44="Salarié",'EntenteJuil2019 (avec boni)'!CJ7,"N/A")</f>
        <v>#VALUE!</v>
      </c>
      <c r="CE37" s="46" t="e">
        <f>IF(CE$44="Salarié",'EntenteJuil2019 (avec boni)'!CK7,"N/A")</f>
        <v>#VALUE!</v>
      </c>
      <c r="CF37" s="46" t="e">
        <f>IF(CF$44="Salarié",'EntenteJuil2019 (avec boni)'!CL7,"N/A")</f>
        <v>#VALUE!</v>
      </c>
    </row>
    <row r="38" spans="2:84" hidden="1" outlineLevel="2" x14ac:dyDescent="0.25">
      <c r="B38" t="s">
        <v>50</v>
      </c>
      <c r="C38" s="119"/>
      <c r="D38" s="119"/>
      <c r="E38" s="119"/>
      <c r="F38" s="119"/>
      <c r="G38" s="120"/>
      <c r="H38" s="47" t="e">
        <f t="shared" ref="H38:AM38" si="12">IF(H44="Retraité",IF(G44&lt;&gt;"Retraité",0,1%),0)</f>
        <v>#VALUE!</v>
      </c>
      <c r="I38" s="47" t="e">
        <f t="shared" si="12"/>
        <v>#VALUE!</v>
      </c>
      <c r="J38" s="47" t="e">
        <f t="shared" si="12"/>
        <v>#VALUE!</v>
      </c>
      <c r="K38" s="47" t="e">
        <f t="shared" si="12"/>
        <v>#VALUE!</v>
      </c>
      <c r="L38" s="47" t="e">
        <f t="shared" si="12"/>
        <v>#VALUE!</v>
      </c>
      <c r="M38" s="47" t="e">
        <f t="shared" si="12"/>
        <v>#VALUE!</v>
      </c>
      <c r="N38" s="47" t="e">
        <f t="shared" si="12"/>
        <v>#VALUE!</v>
      </c>
      <c r="O38" s="47" t="e">
        <f t="shared" si="12"/>
        <v>#VALUE!</v>
      </c>
      <c r="P38" s="47" t="e">
        <f t="shared" si="12"/>
        <v>#VALUE!</v>
      </c>
      <c r="Q38" s="47" t="e">
        <f t="shared" si="12"/>
        <v>#VALUE!</v>
      </c>
      <c r="R38" s="47" t="e">
        <f t="shared" si="12"/>
        <v>#VALUE!</v>
      </c>
      <c r="S38" s="47" t="e">
        <f t="shared" si="12"/>
        <v>#VALUE!</v>
      </c>
      <c r="T38" s="47" t="e">
        <f t="shared" si="12"/>
        <v>#VALUE!</v>
      </c>
      <c r="U38" s="47" t="e">
        <f t="shared" si="12"/>
        <v>#VALUE!</v>
      </c>
      <c r="V38" s="47" t="e">
        <f t="shared" si="12"/>
        <v>#VALUE!</v>
      </c>
      <c r="W38" s="47" t="e">
        <f t="shared" si="12"/>
        <v>#VALUE!</v>
      </c>
      <c r="X38" s="47" t="e">
        <f t="shared" si="12"/>
        <v>#VALUE!</v>
      </c>
      <c r="Y38" s="47" t="e">
        <f t="shared" si="12"/>
        <v>#VALUE!</v>
      </c>
      <c r="Z38" s="47" t="e">
        <f t="shared" si="12"/>
        <v>#VALUE!</v>
      </c>
      <c r="AA38" s="47" t="e">
        <f t="shared" si="12"/>
        <v>#VALUE!</v>
      </c>
      <c r="AB38" s="47" t="e">
        <f t="shared" si="12"/>
        <v>#VALUE!</v>
      </c>
      <c r="AC38" s="47" t="e">
        <f t="shared" si="12"/>
        <v>#VALUE!</v>
      </c>
      <c r="AD38" s="47" t="e">
        <f t="shared" si="12"/>
        <v>#VALUE!</v>
      </c>
      <c r="AE38" s="47" t="e">
        <f t="shared" si="12"/>
        <v>#VALUE!</v>
      </c>
      <c r="AF38" s="47" t="e">
        <f t="shared" si="12"/>
        <v>#VALUE!</v>
      </c>
      <c r="AG38" s="47" t="e">
        <f t="shared" si="12"/>
        <v>#VALUE!</v>
      </c>
      <c r="AH38" s="47" t="e">
        <f t="shared" si="12"/>
        <v>#VALUE!</v>
      </c>
      <c r="AI38" s="47" t="e">
        <f t="shared" si="12"/>
        <v>#VALUE!</v>
      </c>
      <c r="AJ38" s="47" t="e">
        <f t="shared" si="12"/>
        <v>#VALUE!</v>
      </c>
      <c r="AK38" s="47" t="e">
        <f t="shared" si="12"/>
        <v>#VALUE!</v>
      </c>
      <c r="AL38" s="47" t="e">
        <f t="shared" si="12"/>
        <v>#VALUE!</v>
      </c>
      <c r="AM38" s="47" t="e">
        <f t="shared" si="12"/>
        <v>#VALUE!</v>
      </c>
      <c r="AN38" s="47" t="e">
        <f t="shared" ref="AN38:BS38" si="13">IF(AN44="Retraité",IF(AM44&lt;&gt;"Retraité",0,1%),0)</f>
        <v>#VALUE!</v>
      </c>
      <c r="AO38" s="47" t="e">
        <f t="shared" si="13"/>
        <v>#VALUE!</v>
      </c>
      <c r="AP38" s="47" t="e">
        <f t="shared" si="13"/>
        <v>#VALUE!</v>
      </c>
      <c r="AQ38" s="47" t="e">
        <f t="shared" si="13"/>
        <v>#VALUE!</v>
      </c>
      <c r="AR38" s="47" t="e">
        <f t="shared" si="13"/>
        <v>#VALUE!</v>
      </c>
      <c r="AS38" s="47" t="e">
        <f t="shared" si="13"/>
        <v>#VALUE!</v>
      </c>
      <c r="AT38" s="47" t="e">
        <f t="shared" si="13"/>
        <v>#VALUE!</v>
      </c>
      <c r="AU38" s="47" t="e">
        <f t="shared" si="13"/>
        <v>#VALUE!</v>
      </c>
      <c r="AV38" s="47" t="e">
        <f t="shared" si="13"/>
        <v>#VALUE!</v>
      </c>
      <c r="AW38" s="47" t="e">
        <f t="shared" si="13"/>
        <v>#VALUE!</v>
      </c>
      <c r="AX38" s="47" t="e">
        <f t="shared" si="13"/>
        <v>#VALUE!</v>
      </c>
      <c r="AY38" s="47" t="e">
        <f t="shared" si="13"/>
        <v>#VALUE!</v>
      </c>
      <c r="AZ38" s="47" t="e">
        <f t="shared" si="13"/>
        <v>#VALUE!</v>
      </c>
      <c r="BA38" s="47" t="e">
        <f t="shared" si="13"/>
        <v>#VALUE!</v>
      </c>
      <c r="BB38" s="47" t="e">
        <f t="shared" si="13"/>
        <v>#VALUE!</v>
      </c>
      <c r="BC38" s="47" t="e">
        <f t="shared" si="13"/>
        <v>#VALUE!</v>
      </c>
      <c r="BD38" s="47" t="e">
        <f t="shared" si="13"/>
        <v>#VALUE!</v>
      </c>
      <c r="BE38" s="47" t="e">
        <f t="shared" si="13"/>
        <v>#VALUE!</v>
      </c>
      <c r="BF38" s="47" t="e">
        <f t="shared" si="13"/>
        <v>#VALUE!</v>
      </c>
      <c r="BG38" s="47" t="e">
        <f t="shared" si="13"/>
        <v>#VALUE!</v>
      </c>
      <c r="BH38" s="47" t="e">
        <f t="shared" si="13"/>
        <v>#VALUE!</v>
      </c>
      <c r="BI38" s="47" t="e">
        <f t="shared" si="13"/>
        <v>#VALUE!</v>
      </c>
      <c r="BJ38" s="47" t="e">
        <f t="shared" si="13"/>
        <v>#VALUE!</v>
      </c>
      <c r="BK38" s="47" t="e">
        <f t="shared" si="13"/>
        <v>#VALUE!</v>
      </c>
      <c r="BL38" s="47" t="e">
        <f t="shared" si="13"/>
        <v>#VALUE!</v>
      </c>
      <c r="BM38" s="47" t="e">
        <f t="shared" si="13"/>
        <v>#VALUE!</v>
      </c>
      <c r="BN38" s="47" t="e">
        <f t="shared" si="13"/>
        <v>#VALUE!</v>
      </c>
      <c r="BO38" s="47" t="e">
        <f t="shared" si="13"/>
        <v>#VALUE!</v>
      </c>
      <c r="BP38" s="47" t="e">
        <f t="shared" si="13"/>
        <v>#VALUE!</v>
      </c>
      <c r="BQ38" s="47" t="e">
        <f t="shared" si="13"/>
        <v>#VALUE!</v>
      </c>
      <c r="BR38" s="47" t="e">
        <f t="shared" si="13"/>
        <v>#VALUE!</v>
      </c>
      <c r="BS38" s="47" t="e">
        <f t="shared" si="13"/>
        <v>#VALUE!</v>
      </c>
      <c r="BT38" s="47" t="e">
        <f t="shared" ref="BT38:CF38" si="14">IF(BT44="Retraité",IF(BS44&lt;&gt;"Retraité",0,1%),0)</f>
        <v>#VALUE!</v>
      </c>
      <c r="BU38" s="47" t="e">
        <f t="shared" si="14"/>
        <v>#VALUE!</v>
      </c>
      <c r="BV38" s="47" t="e">
        <f t="shared" si="14"/>
        <v>#VALUE!</v>
      </c>
      <c r="BW38" s="47" t="e">
        <f t="shared" si="14"/>
        <v>#VALUE!</v>
      </c>
      <c r="BX38" s="47" t="e">
        <f t="shared" si="14"/>
        <v>#VALUE!</v>
      </c>
      <c r="BY38" s="47" t="e">
        <f t="shared" si="14"/>
        <v>#VALUE!</v>
      </c>
      <c r="BZ38" s="47" t="e">
        <f t="shared" si="14"/>
        <v>#VALUE!</v>
      </c>
      <c r="CA38" s="47" t="e">
        <f t="shared" si="14"/>
        <v>#VALUE!</v>
      </c>
      <c r="CB38" s="47" t="e">
        <f t="shared" si="14"/>
        <v>#VALUE!</v>
      </c>
      <c r="CC38" s="47" t="e">
        <f t="shared" si="14"/>
        <v>#VALUE!</v>
      </c>
      <c r="CD38" s="47" t="e">
        <f t="shared" si="14"/>
        <v>#VALUE!</v>
      </c>
      <c r="CE38" s="47" t="e">
        <f t="shared" si="14"/>
        <v>#VALUE!</v>
      </c>
      <c r="CF38" s="47" t="e">
        <f t="shared" si="14"/>
        <v>#VALUE!</v>
      </c>
    </row>
    <row r="39" spans="2:84" ht="22.5" hidden="1" outlineLevel="2" x14ac:dyDescent="0.25">
      <c r="B39" s="44" t="s">
        <v>142</v>
      </c>
      <c r="C39" s="44"/>
      <c r="D39" s="44"/>
      <c r="E39" s="44"/>
      <c r="F39" s="44"/>
      <c r="H39" s="47"/>
      <c r="I39" s="60" t="s">
        <v>143</v>
      </c>
      <c r="J39" s="60"/>
      <c r="K39" s="47"/>
      <c r="L39" s="47"/>
      <c r="M39" s="47"/>
      <c r="N39" s="47"/>
      <c r="O39" s="47"/>
      <c r="P39" s="47"/>
      <c r="Q39" s="47"/>
      <c r="R39" s="47"/>
      <c r="S39" s="47"/>
      <c r="T39" s="47"/>
      <c r="U39" s="47"/>
      <c r="V39" s="47"/>
      <c r="W39" s="47"/>
      <c r="X39" s="47"/>
      <c r="Y39" s="47"/>
      <c r="Z39" s="47"/>
      <c r="AA39" s="47"/>
      <c r="AB39" s="47"/>
      <c r="AC39" s="47"/>
      <c r="AD39" s="47"/>
      <c r="AE39" s="47"/>
      <c r="AF39" s="47"/>
      <c r="AG39" s="47"/>
      <c r="AH39" s="47"/>
      <c r="AI39" s="47"/>
      <c r="AJ39" s="47"/>
      <c r="AK39" s="47"/>
      <c r="AL39" s="47"/>
      <c r="AM39" s="47"/>
      <c r="AN39" s="47"/>
      <c r="AO39" s="47"/>
      <c r="AP39" s="47"/>
      <c r="AQ39" s="47"/>
      <c r="AR39" s="47"/>
      <c r="AS39" s="47"/>
      <c r="AT39" s="47"/>
      <c r="AU39" s="47"/>
      <c r="AV39" s="47"/>
      <c r="AW39" s="47"/>
      <c r="AX39" s="47"/>
      <c r="AY39" s="47"/>
      <c r="AZ39" s="47"/>
      <c r="BA39" s="47"/>
      <c r="BB39" s="47"/>
      <c r="BC39" s="47"/>
      <c r="BD39" s="47"/>
      <c r="BE39" s="47"/>
      <c r="BF39" s="47"/>
      <c r="BG39" s="47"/>
      <c r="BH39" s="47"/>
      <c r="BI39" s="47"/>
      <c r="BJ39" s="47"/>
      <c r="BK39" s="47"/>
      <c r="BL39" s="47"/>
      <c r="BM39" s="47"/>
      <c r="BN39" s="47"/>
      <c r="BO39" s="47"/>
      <c r="BP39" s="47"/>
      <c r="BQ39" s="47"/>
      <c r="BR39" s="47"/>
      <c r="BS39" s="47"/>
      <c r="BT39" s="47"/>
      <c r="BU39" s="47"/>
      <c r="BV39" s="47"/>
      <c r="BW39" s="47"/>
      <c r="BX39" s="47"/>
      <c r="BY39" s="47"/>
      <c r="BZ39" s="47"/>
      <c r="CA39" s="47"/>
      <c r="CB39" s="47"/>
      <c r="CC39" s="47"/>
      <c r="CD39" s="47"/>
      <c r="CE39" s="47"/>
      <c r="CF39" s="47"/>
    </row>
    <row r="40" spans="2:84" hidden="1" outlineLevel="1" x14ac:dyDescent="0.25">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row>
    <row r="41" spans="2:84" hidden="1" outlineLevel="1" x14ac:dyDescent="0.25">
      <c r="B41" s="41" t="s">
        <v>35</v>
      </c>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row>
    <row r="42" spans="2:84" hidden="1" outlineLevel="1" x14ac:dyDescent="0.25">
      <c r="C42" s="110"/>
      <c r="D42" s="110"/>
      <c r="E42" s="110"/>
      <c r="F42" s="110"/>
      <c r="G42" s="110"/>
      <c r="H42" s="110"/>
      <c r="I42" s="110"/>
      <c r="J42" s="110"/>
      <c r="K42" s="110"/>
      <c r="L42" s="110"/>
      <c r="M42" s="110"/>
      <c r="N42" s="110"/>
      <c r="O42" s="110"/>
      <c r="P42" s="110"/>
      <c r="Q42" s="110"/>
      <c r="R42" s="110"/>
      <c r="S42" s="110"/>
      <c r="T42" s="110"/>
      <c r="U42" s="110"/>
      <c r="V42" s="110"/>
      <c r="W42" s="110"/>
      <c r="X42" s="110"/>
      <c r="Y42" s="110"/>
      <c r="Z42" s="110"/>
      <c r="AA42" s="110"/>
      <c r="AB42" s="110"/>
      <c r="AC42" s="110"/>
      <c r="AD42" s="110"/>
      <c r="AE42" s="110"/>
      <c r="AF42" s="110"/>
      <c r="AG42" s="110"/>
      <c r="AH42" s="110"/>
      <c r="AI42" s="110"/>
      <c r="AJ42" s="110"/>
      <c r="AK42" s="110"/>
      <c r="AL42" s="2"/>
      <c r="AM42" s="2"/>
      <c r="AN42" s="2"/>
      <c r="AO42" s="2"/>
      <c r="AP42" s="2"/>
      <c r="AQ42" s="2"/>
    </row>
    <row r="43" spans="2:84" hidden="1" outlineLevel="1" x14ac:dyDescent="0.25">
      <c r="B43" s="55" t="s">
        <v>54</v>
      </c>
      <c r="C43" s="56">
        <v>2014</v>
      </c>
      <c r="D43" s="56">
        <v>2015</v>
      </c>
      <c r="E43" s="56">
        <v>2016</v>
      </c>
      <c r="F43" s="56">
        <v>2017</v>
      </c>
      <c r="G43" s="56">
        <v>2018</v>
      </c>
      <c r="H43" s="56">
        <v>2019</v>
      </c>
      <c r="I43" s="56">
        <v>2020</v>
      </c>
      <c r="J43" s="56">
        <v>2021</v>
      </c>
      <c r="K43" s="56">
        <v>2022</v>
      </c>
      <c r="L43" s="56">
        <v>2023</v>
      </c>
      <c r="M43" s="56">
        <v>2024</v>
      </c>
      <c r="N43" s="56">
        <v>2025</v>
      </c>
      <c r="O43" s="56">
        <v>2026</v>
      </c>
      <c r="P43" s="56">
        <v>2027</v>
      </c>
      <c r="Q43" s="56">
        <v>2028</v>
      </c>
      <c r="R43" s="56">
        <v>2029</v>
      </c>
      <c r="S43" s="56">
        <v>2030</v>
      </c>
      <c r="T43" s="56">
        <v>2031</v>
      </c>
      <c r="U43" s="56">
        <v>2032</v>
      </c>
      <c r="V43" s="56">
        <v>2033</v>
      </c>
      <c r="W43" s="56">
        <v>2034</v>
      </c>
      <c r="X43" s="56">
        <v>2035</v>
      </c>
      <c r="Y43" s="56">
        <v>2036</v>
      </c>
      <c r="Z43" s="56">
        <v>2037</v>
      </c>
      <c r="AA43" s="56">
        <v>2038</v>
      </c>
      <c r="AB43" s="56">
        <v>2039</v>
      </c>
      <c r="AC43" s="56">
        <v>2040</v>
      </c>
      <c r="AD43" s="56">
        <v>2041</v>
      </c>
      <c r="AE43" s="56">
        <v>2042</v>
      </c>
      <c r="AF43" s="56">
        <v>2043</v>
      </c>
      <c r="AG43" s="56">
        <v>2044</v>
      </c>
      <c r="AH43" s="56">
        <v>2045</v>
      </c>
      <c r="AI43" s="56">
        <v>2046</v>
      </c>
      <c r="AJ43" s="56">
        <v>2047</v>
      </c>
      <c r="AK43" s="56">
        <v>2048</v>
      </c>
      <c r="AL43" s="56">
        <v>2049</v>
      </c>
      <c r="AM43" s="56">
        <v>2050</v>
      </c>
      <c r="AN43" s="56">
        <v>2051</v>
      </c>
      <c r="AO43" s="56">
        <v>2052</v>
      </c>
      <c r="AP43" s="56">
        <v>2053</v>
      </c>
      <c r="AQ43" s="56">
        <v>2054</v>
      </c>
      <c r="AR43" s="56">
        <v>2055</v>
      </c>
      <c r="AS43" s="56">
        <v>2056</v>
      </c>
      <c r="AT43" s="56">
        <v>2057</v>
      </c>
      <c r="AU43" s="56">
        <v>2058</v>
      </c>
      <c r="AV43" s="56">
        <v>2059</v>
      </c>
      <c r="AW43" s="56">
        <v>2060</v>
      </c>
      <c r="AX43" s="56">
        <v>2061</v>
      </c>
      <c r="AY43" s="56">
        <v>2062</v>
      </c>
      <c r="AZ43" s="56">
        <v>2063</v>
      </c>
      <c r="BA43" s="56">
        <v>2064</v>
      </c>
      <c r="BB43" s="56">
        <v>2065</v>
      </c>
      <c r="BC43" s="56">
        <v>2066</v>
      </c>
      <c r="BD43" s="56">
        <v>2067</v>
      </c>
      <c r="BE43" s="56">
        <v>2068</v>
      </c>
      <c r="BF43" s="56">
        <v>2069</v>
      </c>
      <c r="BG43" s="56">
        <v>2070</v>
      </c>
      <c r="BH43" s="56">
        <v>2071</v>
      </c>
      <c r="BI43" s="56">
        <v>2072</v>
      </c>
      <c r="BJ43" s="56">
        <v>2073</v>
      </c>
      <c r="BK43" s="56">
        <v>2074</v>
      </c>
      <c r="BL43" s="56">
        <v>2075</v>
      </c>
      <c r="BM43" s="56">
        <v>2076</v>
      </c>
      <c r="BN43" s="56">
        <v>2077</v>
      </c>
      <c r="BO43" s="56">
        <v>2078</v>
      </c>
      <c r="BP43" s="56">
        <v>2079</v>
      </c>
      <c r="BQ43" s="56">
        <v>2080</v>
      </c>
      <c r="BR43" s="56">
        <v>2081</v>
      </c>
      <c r="BS43" s="56">
        <v>2082</v>
      </c>
      <c r="BT43" s="56">
        <v>2083</v>
      </c>
      <c r="BU43" s="56">
        <v>2084</v>
      </c>
      <c r="BV43" s="56">
        <v>2085</v>
      </c>
      <c r="BW43" s="56">
        <v>2086</v>
      </c>
      <c r="BX43" s="56">
        <v>2087</v>
      </c>
      <c r="BY43" s="56">
        <v>2088</v>
      </c>
      <c r="BZ43" s="56">
        <v>2089</v>
      </c>
      <c r="CA43" s="56">
        <v>2090</v>
      </c>
      <c r="CB43" s="56">
        <v>2091</v>
      </c>
      <c r="CC43" s="56">
        <v>2092</v>
      </c>
      <c r="CD43" s="56">
        <v>2093</v>
      </c>
      <c r="CE43" s="56">
        <v>2094</v>
      </c>
      <c r="CF43" s="56">
        <v>2095</v>
      </c>
    </row>
    <row r="44" spans="2:84" hidden="1" outlineLevel="1" x14ac:dyDescent="0.25">
      <c r="B44" s="55" t="s">
        <v>53</v>
      </c>
      <c r="C44" s="56" t="s">
        <v>57</v>
      </c>
      <c r="D44" s="56" t="s">
        <v>57</v>
      </c>
      <c r="E44" s="56" t="s">
        <v>57</v>
      </c>
      <c r="F44" s="56" t="s">
        <v>57</v>
      </c>
      <c r="G44" s="56" t="s">
        <v>57</v>
      </c>
      <c r="H44" s="56" t="e">
        <f>VLOOKUP(H43,'Statut d''emploi'!$B$5:$F$87,5,0)</f>
        <v>#VALUE!</v>
      </c>
      <c r="I44" s="56" t="e">
        <f>VLOOKUP(I43,'Statut d''emploi'!$B$5:$F$87,5,0)</f>
        <v>#VALUE!</v>
      </c>
      <c r="J44" s="56" t="e">
        <f>VLOOKUP(J43,'Statut d''emploi'!$B$5:$F$87,5,0)</f>
        <v>#VALUE!</v>
      </c>
      <c r="K44" s="56" t="e">
        <f>VLOOKUP(K43,'Statut d''emploi'!$B$5:$F$87,5,0)</f>
        <v>#VALUE!</v>
      </c>
      <c r="L44" s="56" t="e">
        <f>VLOOKUP(L43,'Statut d''emploi'!$B$5:$F$87,5,0)</f>
        <v>#VALUE!</v>
      </c>
      <c r="M44" s="56" t="e">
        <f>VLOOKUP(M43,'Statut d''emploi'!$B$5:$F$87,5,0)</f>
        <v>#VALUE!</v>
      </c>
      <c r="N44" s="56" t="e">
        <f>VLOOKUP(N43,'Statut d''emploi'!$B$5:$F$87,5,0)</f>
        <v>#VALUE!</v>
      </c>
      <c r="O44" s="56" t="e">
        <f>VLOOKUP(O43,'Statut d''emploi'!$B$5:$F$87,5,0)</f>
        <v>#VALUE!</v>
      </c>
      <c r="P44" s="56" t="e">
        <f>VLOOKUP(P43,'Statut d''emploi'!$B$5:$F$87,5,0)</f>
        <v>#VALUE!</v>
      </c>
      <c r="Q44" s="56" t="e">
        <f>VLOOKUP(Q43,'Statut d''emploi'!$B$5:$F$87,5,0)</f>
        <v>#VALUE!</v>
      </c>
      <c r="R44" s="56" t="e">
        <f>VLOOKUP(R43,'Statut d''emploi'!$B$5:$F$87,5,0)</f>
        <v>#VALUE!</v>
      </c>
      <c r="S44" s="56" t="e">
        <f>VLOOKUP(S43,'Statut d''emploi'!$B$5:$F$87,5,0)</f>
        <v>#VALUE!</v>
      </c>
      <c r="T44" s="56" t="e">
        <f>VLOOKUP(T43,'Statut d''emploi'!$B$5:$F$87,5,0)</f>
        <v>#VALUE!</v>
      </c>
      <c r="U44" s="56" t="e">
        <f>VLOOKUP(U43,'Statut d''emploi'!$B$5:$F$87,5,0)</f>
        <v>#VALUE!</v>
      </c>
      <c r="V44" s="56" t="e">
        <f>VLOOKUP(V43,'Statut d''emploi'!$B$5:$F$87,5,0)</f>
        <v>#VALUE!</v>
      </c>
      <c r="W44" s="56" t="e">
        <f>VLOOKUP(W43,'Statut d''emploi'!$B$5:$F$87,5,0)</f>
        <v>#VALUE!</v>
      </c>
      <c r="X44" s="56" t="e">
        <f>VLOOKUP(X43,'Statut d''emploi'!$B$5:$F$87,5,0)</f>
        <v>#VALUE!</v>
      </c>
      <c r="Y44" s="56" t="e">
        <f>VLOOKUP(Y43,'Statut d''emploi'!$B$5:$F$87,5,0)</f>
        <v>#VALUE!</v>
      </c>
      <c r="Z44" s="56" t="e">
        <f>VLOOKUP(Z43,'Statut d''emploi'!$B$5:$F$87,5,0)</f>
        <v>#VALUE!</v>
      </c>
      <c r="AA44" s="56" t="e">
        <f>VLOOKUP(AA43,'Statut d''emploi'!$B$5:$F$87,5,0)</f>
        <v>#VALUE!</v>
      </c>
      <c r="AB44" s="56" t="e">
        <f>VLOOKUP(AB43,'Statut d''emploi'!$B$5:$F$87,5,0)</f>
        <v>#VALUE!</v>
      </c>
      <c r="AC44" s="56" t="e">
        <f>VLOOKUP(AC43,'Statut d''emploi'!$B$5:$F$87,5,0)</f>
        <v>#VALUE!</v>
      </c>
      <c r="AD44" s="56" t="e">
        <f>VLOOKUP(AD43,'Statut d''emploi'!$B$5:$F$87,5,0)</f>
        <v>#VALUE!</v>
      </c>
      <c r="AE44" s="56" t="e">
        <f>VLOOKUP(AE43,'Statut d''emploi'!$B$5:$F$87,5,0)</f>
        <v>#VALUE!</v>
      </c>
      <c r="AF44" s="56" t="e">
        <f>VLOOKUP(AF43,'Statut d''emploi'!$B$5:$F$87,5,0)</f>
        <v>#VALUE!</v>
      </c>
      <c r="AG44" s="56" t="e">
        <f>VLOOKUP(AG43,'Statut d''emploi'!$B$5:$F$87,5,0)</f>
        <v>#VALUE!</v>
      </c>
      <c r="AH44" s="56" t="e">
        <f>VLOOKUP(AH43,'Statut d''emploi'!$B$5:$F$87,5,0)</f>
        <v>#VALUE!</v>
      </c>
      <c r="AI44" s="56" t="e">
        <f>VLOOKUP(AI43,'Statut d''emploi'!$B$5:$F$87,5,0)</f>
        <v>#VALUE!</v>
      </c>
      <c r="AJ44" s="56" t="e">
        <f>VLOOKUP(AJ43,'Statut d''emploi'!$B$5:$F$87,5,0)</f>
        <v>#VALUE!</v>
      </c>
      <c r="AK44" s="56" t="e">
        <f>VLOOKUP(AK43,'Statut d''emploi'!$B$5:$F$87,5,0)</f>
        <v>#VALUE!</v>
      </c>
      <c r="AL44" s="56" t="e">
        <f>VLOOKUP(AL43,'Statut d''emploi'!$B$5:$F$87,5,0)</f>
        <v>#VALUE!</v>
      </c>
      <c r="AM44" s="56" t="e">
        <f>VLOOKUP(AM43,'Statut d''emploi'!$B$5:$F$87,5,0)</f>
        <v>#VALUE!</v>
      </c>
      <c r="AN44" s="56" t="e">
        <f>VLOOKUP(AN43,'Statut d''emploi'!$B$5:$F$87,5,0)</f>
        <v>#VALUE!</v>
      </c>
      <c r="AO44" s="56" t="e">
        <f>VLOOKUP(AO43,'Statut d''emploi'!$B$5:$F$87,5,0)</f>
        <v>#VALUE!</v>
      </c>
      <c r="AP44" s="56" t="e">
        <f>VLOOKUP(AP43,'Statut d''emploi'!$B$5:$F$87,5,0)</f>
        <v>#VALUE!</v>
      </c>
      <c r="AQ44" s="56" t="e">
        <f>VLOOKUP(AQ43,'Statut d''emploi'!$B$5:$F$87,5,0)</f>
        <v>#VALUE!</v>
      </c>
      <c r="AR44" s="56" t="e">
        <f>VLOOKUP(AR43,'Statut d''emploi'!$B$5:$F$87,5,0)</f>
        <v>#VALUE!</v>
      </c>
      <c r="AS44" s="56" t="e">
        <f>VLOOKUP(AS43,'Statut d''emploi'!$B$5:$F$87,5,0)</f>
        <v>#VALUE!</v>
      </c>
      <c r="AT44" s="56" t="e">
        <f>VLOOKUP(AT43,'Statut d''emploi'!$B$5:$F$87,5,0)</f>
        <v>#VALUE!</v>
      </c>
      <c r="AU44" s="56" t="e">
        <f>VLOOKUP(AU43,'Statut d''emploi'!$B$5:$F$87,5,0)</f>
        <v>#VALUE!</v>
      </c>
      <c r="AV44" s="56" t="e">
        <f>VLOOKUP(AV43,'Statut d''emploi'!$B$5:$F$87,5,0)</f>
        <v>#VALUE!</v>
      </c>
      <c r="AW44" s="56" t="e">
        <f>VLOOKUP(AW43,'Statut d''emploi'!$B$5:$F$87,5,0)</f>
        <v>#VALUE!</v>
      </c>
      <c r="AX44" s="56" t="e">
        <f>VLOOKUP(AX43,'Statut d''emploi'!$B$5:$F$87,5,0)</f>
        <v>#VALUE!</v>
      </c>
      <c r="AY44" s="56" t="e">
        <f>VLOOKUP(AY43,'Statut d''emploi'!$B$5:$F$87,5,0)</f>
        <v>#VALUE!</v>
      </c>
      <c r="AZ44" s="56" t="e">
        <f>VLOOKUP(AZ43,'Statut d''emploi'!$B$5:$F$87,5,0)</f>
        <v>#VALUE!</v>
      </c>
      <c r="BA44" s="56" t="e">
        <f>VLOOKUP(BA43,'Statut d''emploi'!$B$5:$F$87,5,0)</f>
        <v>#VALUE!</v>
      </c>
      <c r="BB44" s="56" t="e">
        <f>VLOOKUP(BB43,'Statut d''emploi'!$B$5:$F$87,5,0)</f>
        <v>#VALUE!</v>
      </c>
      <c r="BC44" s="56" t="e">
        <f>VLOOKUP(BC43,'Statut d''emploi'!$B$5:$F$87,5,0)</f>
        <v>#VALUE!</v>
      </c>
      <c r="BD44" s="56" t="e">
        <f>VLOOKUP(BD43,'Statut d''emploi'!$B$5:$F$87,5,0)</f>
        <v>#VALUE!</v>
      </c>
      <c r="BE44" s="56" t="e">
        <f>VLOOKUP(BE43,'Statut d''emploi'!$B$5:$F$87,5,0)</f>
        <v>#VALUE!</v>
      </c>
      <c r="BF44" s="56" t="e">
        <f>VLOOKUP(BF43,'Statut d''emploi'!$B$5:$F$87,5,0)</f>
        <v>#VALUE!</v>
      </c>
      <c r="BG44" s="56" t="e">
        <f>VLOOKUP(BG43,'Statut d''emploi'!$B$5:$F$87,5,0)</f>
        <v>#VALUE!</v>
      </c>
      <c r="BH44" s="56" t="e">
        <f>VLOOKUP(BH43,'Statut d''emploi'!$B$5:$F$87,5,0)</f>
        <v>#VALUE!</v>
      </c>
      <c r="BI44" s="56" t="e">
        <f>VLOOKUP(BI43,'Statut d''emploi'!$B$5:$F$87,5,0)</f>
        <v>#VALUE!</v>
      </c>
      <c r="BJ44" s="56" t="e">
        <f>VLOOKUP(BJ43,'Statut d''emploi'!$B$5:$F$87,5,0)</f>
        <v>#VALUE!</v>
      </c>
      <c r="BK44" s="56" t="e">
        <f>VLOOKUP(BK43,'Statut d''emploi'!$B$5:$F$87,5,0)</f>
        <v>#VALUE!</v>
      </c>
      <c r="BL44" s="56" t="e">
        <f>VLOOKUP(BL43,'Statut d''emploi'!$B$5:$F$87,5,0)</f>
        <v>#VALUE!</v>
      </c>
      <c r="BM44" s="56" t="e">
        <f>VLOOKUP(BM43,'Statut d''emploi'!$B$5:$F$87,5,0)</f>
        <v>#VALUE!</v>
      </c>
      <c r="BN44" s="56" t="e">
        <f>VLOOKUP(BN43,'Statut d''emploi'!$B$5:$F$87,5,0)</f>
        <v>#VALUE!</v>
      </c>
      <c r="BO44" s="56" t="e">
        <f>VLOOKUP(BO43,'Statut d''emploi'!$B$5:$F$87,5,0)</f>
        <v>#VALUE!</v>
      </c>
      <c r="BP44" s="56" t="e">
        <f>VLOOKUP(BP43,'Statut d''emploi'!$B$5:$F$87,5,0)</f>
        <v>#VALUE!</v>
      </c>
      <c r="BQ44" s="56" t="e">
        <f>VLOOKUP(BQ43,'Statut d''emploi'!$B$5:$F$87,5,0)</f>
        <v>#VALUE!</v>
      </c>
      <c r="BR44" s="56" t="e">
        <f>VLOOKUP(BR43,'Statut d''emploi'!$B$5:$F$87,5,0)</f>
        <v>#VALUE!</v>
      </c>
      <c r="BS44" s="56" t="e">
        <f>VLOOKUP(BS43,'Statut d''emploi'!$B$5:$F$87,5,0)</f>
        <v>#VALUE!</v>
      </c>
      <c r="BT44" s="56" t="e">
        <f>VLOOKUP(BT43,'Statut d''emploi'!$B$5:$F$87,5,0)</f>
        <v>#VALUE!</v>
      </c>
      <c r="BU44" s="56" t="e">
        <f>VLOOKUP(BU43,'Statut d''emploi'!$B$5:$F$87,5,0)</f>
        <v>#VALUE!</v>
      </c>
      <c r="BV44" s="56" t="e">
        <f>VLOOKUP(BV43,'Statut d''emploi'!$B$5:$F$87,5,0)</f>
        <v>#VALUE!</v>
      </c>
      <c r="BW44" s="56" t="e">
        <f>VLOOKUP(BW43,'Statut d''emploi'!$B$5:$F$87,5,0)</f>
        <v>#VALUE!</v>
      </c>
      <c r="BX44" s="56" t="e">
        <f>VLOOKUP(BX43,'Statut d''emploi'!$B$5:$F$87,5,0)</f>
        <v>#VALUE!</v>
      </c>
      <c r="BY44" s="56" t="e">
        <f>VLOOKUP(BY43,'Statut d''emploi'!$B$5:$F$87,5,0)</f>
        <v>#VALUE!</v>
      </c>
      <c r="BZ44" s="56" t="e">
        <f>VLOOKUP(BZ43,'Statut d''emploi'!$B$5:$F$87,5,0)</f>
        <v>#VALUE!</v>
      </c>
      <c r="CA44" s="56" t="e">
        <f>VLOOKUP(CA43,'Statut d''emploi'!$B$5:$F$87,5,0)</f>
        <v>#VALUE!</v>
      </c>
      <c r="CB44" s="56" t="e">
        <f>VLOOKUP(CB43,'Statut d''emploi'!$B$5:$F$87,5,0)</f>
        <v>#VALUE!</v>
      </c>
      <c r="CC44" s="56" t="e">
        <f>VLOOKUP(CC43,'Statut d''emploi'!$B$5:$F$87,5,0)</f>
        <v>#VALUE!</v>
      </c>
      <c r="CD44" s="56" t="e">
        <f>VLOOKUP(CD43,'Statut d''emploi'!$B$5:$F$87,5,0)</f>
        <v>#VALUE!</v>
      </c>
      <c r="CE44" s="56" t="e">
        <f>VLOOKUP(CE43,'Statut d''emploi'!$B$5:$F$87,5,0)</f>
        <v>#VALUE!</v>
      </c>
      <c r="CF44" s="56" t="e">
        <f>VLOOKUP(CF43,'Statut d''emploi'!$B$5:$F$87,5,0)</f>
        <v>#VALUE!</v>
      </c>
    </row>
    <row r="45" spans="2:84" hidden="1" outlineLevel="1" x14ac:dyDescent="0.25">
      <c r="B45" s="49" t="s">
        <v>132</v>
      </c>
      <c r="C45" s="58" t="e">
        <f t="shared" ref="C45:F45" si="15">RANK(C46,$C$46:$CE$46)</f>
        <v>#VALUE!</v>
      </c>
      <c r="D45" s="58" t="e">
        <f t="shared" si="15"/>
        <v>#VALUE!</v>
      </c>
      <c r="E45" s="58" t="e">
        <f t="shared" si="15"/>
        <v>#VALUE!</v>
      </c>
      <c r="F45" s="58" t="e">
        <f t="shared" si="15"/>
        <v>#VALUE!</v>
      </c>
      <c r="G45" s="58" t="e">
        <f>RANK(G46,$C$46:$CE$46)</f>
        <v>#VALUE!</v>
      </c>
      <c r="H45" s="58" t="e">
        <f t="shared" ref="H45:BS45" si="16">RANK(H46,$C$46:$CE$46)</f>
        <v>#VALUE!</v>
      </c>
      <c r="I45" s="58" t="e">
        <f t="shared" si="16"/>
        <v>#VALUE!</v>
      </c>
      <c r="J45" s="58" t="e">
        <f t="shared" si="16"/>
        <v>#VALUE!</v>
      </c>
      <c r="K45" s="58" t="e">
        <f t="shared" si="16"/>
        <v>#VALUE!</v>
      </c>
      <c r="L45" s="58" t="e">
        <f t="shared" si="16"/>
        <v>#VALUE!</v>
      </c>
      <c r="M45" s="58" t="e">
        <f t="shared" si="16"/>
        <v>#VALUE!</v>
      </c>
      <c r="N45" s="58" t="e">
        <f t="shared" si="16"/>
        <v>#VALUE!</v>
      </c>
      <c r="O45" s="58" t="e">
        <f t="shared" si="16"/>
        <v>#VALUE!</v>
      </c>
      <c r="P45" s="58" t="e">
        <f t="shared" si="16"/>
        <v>#VALUE!</v>
      </c>
      <c r="Q45" s="58" t="e">
        <f t="shared" si="16"/>
        <v>#VALUE!</v>
      </c>
      <c r="R45" s="58" t="e">
        <f t="shared" si="16"/>
        <v>#VALUE!</v>
      </c>
      <c r="S45" s="58" t="e">
        <f t="shared" si="16"/>
        <v>#VALUE!</v>
      </c>
      <c r="T45" s="58" t="e">
        <f t="shared" si="16"/>
        <v>#VALUE!</v>
      </c>
      <c r="U45" s="58" t="e">
        <f t="shared" si="16"/>
        <v>#VALUE!</v>
      </c>
      <c r="V45" s="58" t="e">
        <f t="shared" si="16"/>
        <v>#VALUE!</v>
      </c>
      <c r="W45" s="58" t="e">
        <f t="shared" si="16"/>
        <v>#VALUE!</v>
      </c>
      <c r="X45" s="58" t="e">
        <f t="shared" si="16"/>
        <v>#VALUE!</v>
      </c>
      <c r="Y45" s="58" t="e">
        <f t="shared" si="16"/>
        <v>#VALUE!</v>
      </c>
      <c r="Z45" s="58" t="e">
        <f t="shared" si="16"/>
        <v>#VALUE!</v>
      </c>
      <c r="AA45" s="58" t="e">
        <f t="shared" si="16"/>
        <v>#VALUE!</v>
      </c>
      <c r="AB45" s="58" t="e">
        <f t="shared" si="16"/>
        <v>#VALUE!</v>
      </c>
      <c r="AC45" s="58" t="e">
        <f t="shared" si="16"/>
        <v>#VALUE!</v>
      </c>
      <c r="AD45" s="58" t="e">
        <f t="shared" si="16"/>
        <v>#VALUE!</v>
      </c>
      <c r="AE45" s="58" t="e">
        <f t="shared" si="16"/>
        <v>#VALUE!</v>
      </c>
      <c r="AF45" s="58" t="e">
        <f t="shared" si="16"/>
        <v>#VALUE!</v>
      </c>
      <c r="AG45" s="58" t="e">
        <f t="shared" si="16"/>
        <v>#VALUE!</v>
      </c>
      <c r="AH45" s="58" t="e">
        <f t="shared" si="16"/>
        <v>#VALUE!</v>
      </c>
      <c r="AI45" s="58" t="e">
        <f t="shared" si="16"/>
        <v>#VALUE!</v>
      </c>
      <c r="AJ45" s="58" t="e">
        <f t="shared" si="16"/>
        <v>#VALUE!</v>
      </c>
      <c r="AK45" s="58" t="e">
        <f t="shared" si="16"/>
        <v>#VALUE!</v>
      </c>
      <c r="AL45" s="58" t="e">
        <f t="shared" si="16"/>
        <v>#VALUE!</v>
      </c>
      <c r="AM45" s="58" t="e">
        <f t="shared" si="16"/>
        <v>#VALUE!</v>
      </c>
      <c r="AN45" s="58" t="e">
        <f t="shared" si="16"/>
        <v>#VALUE!</v>
      </c>
      <c r="AO45" s="58" t="e">
        <f t="shared" si="16"/>
        <v>#VALUE!</v>
      </c>
      <c r="AP45" s="58" t="e">
        <f t="shared" si="16"/>
        <v>#VALUE!</v>
      </c>
      <c r="AQ45" s="58" t="e">
        <f t="shared" si="16"/>
        <v>#VALUE!</v>
      </c>
      <c r="AR45" s="58" t="e">
        <f t="shared" si="16"/>
        <v>#VALUE!</v>
      </c>
      <c r="AS45" s="58" t="e">
        <f t="shared" si="16"/>
        <v>#VALUE!</v>
      </c>
      <c r="AT45" s="58" t="e">
        <f t="shared" si="16"/>
        <v>#VALUE!</v>
      </c>
      <c r="AU45" s="58" t="e">
        <f t="shared" si="16"/>
        <v>#VALUE!</v>
      </c>
      <c r="AV45" s="58" t="e">
        <f t="shared" si="16"/>
        <v>#VALUE!</v>
      </c>
      <c r="AW45" s="58" t="e">
        <f t="shared" si="16"/>
        <v>#VALUE!</v>
      </c>
      <c r="AX45" s="58" t="e">
        <f t="shared" si="16"/>
        <v>#VALUE!</v>
      </c>
      <c r="AY45" s="58" t="e">
        <f t="shared" si="16"/>
        <v>#VALUE!</v>
      </c>
      <c r="AZ45" s="58" t="e">
        <f t="shared" si="16"/>
        <v>#VALUE!</v>
      </c>
      <c r="BA45" s="58" t="e">
        <f t="shared" si="16"/>
        <v>#VALUE!</v>
      </c>
      <c r="BB45" s="58" t="e">
        <f t="shared" si="16"/>
        <v>#VALUE!</v>
      </c>
      <c r="BC45" s="58" t="e">
        <f t="shared" si="16"/>
        <v>#VALUE!</v>
      </c>
      <c r="BD45" s="58" t="e">
        <f t="shared" si="16"/>
        <v>#VALUE!</v>
      </c>
      <c r="BE45" s="58" t="e">
        <f t="shared" si="16"/>
        <v>#VALUE!</v>
      </c>
      <c r="BF45" s="58" t="e">
        <f t="shared" si="16"/>
        <v>#VALUE!</v>
      </c>
      <c r="BG45" s="58" t="e">
        <f t="shared" si="16"/>
        <v>#VALUE!</v>
      </c>
      <c r="BH45" s="58" t="e">
        <f t="shared" si="16"/>
        <v>#VALUE!</v>
      </c>
      <c r="BI45" s="58" t="e">
        <f t="shared" si="16"/>
        <v>#VALUE!</v>
      </c>
      <c r="BJ45" s="58" t="e">
        <f t="shared" si="16"/>
        <v>#VALUE!</v>
      </c>
      <c r="BK45" s="58" t="e">
        <f t="shared" si="16"/>
        <v>#VALUE!</v>
      </c>
      <c r="BL45" s="58" t="e">
        <f t="shared" si="16"/>
        <v>#VALUE!</v>
      </c>
      <c r="BM45" s="58" t="e">
        <f t="shared" si="16"/>
        <v>#VALUE!</v>
      </c>
      <c r="BN45" s="58" t="e">
        <f t="shared" si="16"/>
        <v>#VALUE!</v>
      </c>
      <c r="BO45" s="58" t="e">
        <f t="shared" si="16"/>
        <v>#VALUE!</v>
      </c>
      <c r="BP45" s="58" t="e">
        <f t="shared" si="16"/>
        <v>#VALUE!</v>
      </c>
      <c r="BQ45" s="58" t="e">
        <f t="shared" si="16"/>
        <v>#VALUE!</v>
      </c>
      <c r="BR45" s="58" t="e">
        <f t="shared" si="16"/>
        <v>#VALUE!</v>
      </c>
      <c r="BS45" s="58" t="e">
        <f t="shared" si="16"/>
        <v>#VALUE!</v>
      </c>
      <c r="BT45" s="58" t="e">
        <f t="shared" ref="BT45:CF45" si="17">RANK(BT46,$C$46:$CE$46)</f>
        <v>#VALUE!</v>
      </c>
      <c r="BU45" s="58" t="e">
        <f t="shared" si="17"/>
        <v>#VALUE!</v>
      </c>
      <c r="BV45" s="58" t="e">
        <f t="shared" si="17"/>
        <v>#VALUE!</v>
      </c>
      <c r="BW45" s="58" t="e">
        <f t="shared" si="17"/>
        <v>#VALUE!</v>
      </c>
      <c r="BX45" s="58" t="e">
        <f t="shared" si="17"/>
        <v>#VALUE!</v>
      </c>
      <c r="BY45" s="58" t="e">
        <f t="shared" si="17"/>
        <v>#VALUE!</v>
      </c>
      <c r="BZ45" s="58" t="e">
        <f t="shared" si="17"/>
        <v>#VALUE!</v>
      </c>
      <c r="CA45" s="58" t="e">
        <f t="shared" si="17"/>
        <v>#VALUE!</v>
      </c>
      <c r="CB45" s="58" t="e">
        <f t="shared" si="17"/>
        <v>#VALUE!</v>
      </c>
      <c r="CC45" s="58" t="e">
        <f t="shared" si="17"/>
        <v>#VALUE!</v>
      </c>
      <c r="CD45" s="58" t="e">
        <f t="shared" si="17"/>
        <v>#VALUE!</v>
      </c>
      <c r="CE45" s="58" t="e">
        <f t="shared" si="17"/>
        <v>#VALUE!</v>
      </c>
      <c r="CF45" s="58" t="e">
        <f t="shared" si="17"/>
        <v>#VALUE!</v>
      </c>
    </row>
    <row r="46" spans="2:84" hidden="1" outlineLevel="1" x14ac:dyDescent="0.25">
      <c r="B46" s="48" t="s">
        <v>32</v>
      </c>
      <c r="C46" s="52">
        <f>SUMPRODUCT(('Critères de recherche'!C10='EntenteJuil2019 (avec boni)'!$E$11:$E$114)*('Critères de recherche'!C11='EntenteJuil2019 (avec boni)'!$G$11:$G$114)*('EntenteJuil2019 (avec boni)'!$I$11:$I$114))</f>
        <v>0</v>
      </c>
      <c r="D46" s="52">
        <f>SUMPRODUCT(('Critères de recherche'!C10='EntenteJuil2019 (avec boni)'!$E$11:$E$114)*('Critères de recherche'!C11='EntenteJuil2019 (avec boni)'!$G$11:$G$114)*('EntenteJuil2019 (avec boni)'!$J$11:$J$114))</f>
        <v>0</v>
      </c>
      <c r="E46" s="52">
        <f>SUMPRODUCT(('Critères de recherche'!C10='EntenteJuil2019 (avec boni)'!$E$11:$E$114)*('Critères de recherche'!C11='EntenteJuil2019 (avec boni)'!$G$11:$G$114)*('EntenteJuil2019 (avec boni)'!$K$11:$K$114))</f>
        <v>0</v>
      </c>
      <c r="F46" s="52">
        <f>SUMPRODUCT(('Critères de recherche'!C10='EntenteJuil2019 (avec boni)'!$E$11:$E$114)*('Critères de recherche'!C11='EntenteJuil2019 (avec boni)'!$G$11:$G$114)*('EntenteJuil2019 (avec boni)'!$L$11:$L$114))</f>
        <v>0</v>
      </c>
      <c r="G46" s="52">
        <f>SUMPRODUCT(('Critères de recherche'!C10='EntenteJuil2019 (avec boni)'!$E$11:$E$114)*('Critères de recherche'!C11='EntenteJuil2019 (avec boni)'!$G$11:$G$114)*('EntenteJuil2019 (avec boni)'!$M$11:$M$114))</f>
        <v>0</v>
      </c>
      <c r="H46" s="52" t="e">
        <f>IF(H44="Salarié",SUMPRODUCT(('Critères de recherche'!$C$10='EntenteJuil2019 (avec boni)'!$E$11:$E$114)*(SUMPRODUCT(('Impact intégration du boni'!H43='Statut d''emploi'!$B$5:$B$87)*('Statut d''emploi'!$H$5:$H$87))='EntenteJuil2019 (avec boni)'!$G$11:$G$114)*('EntenteJuil2019 (avec boni)'!N$11:N$114)),0)</f>
        <v>#VALUE!</v>
      </c>
      <c r="I46" s="52" t="e">
        <f>IF(I44="Salarié",SUMPRODUCT(('Critères de recherche'!$C$10='EntenteJuil2019 (avec boni)'!$E$11:$E$114)*(SUMPRODUCT(('Impact intégration du boni'!I43='Statut d''emploi'!$B$5:$B$87)*('Statut d''emploi'!$H$5:$H$87))='EntenteJuil2019 (avec boni)'!$G$11:$G$114)*('EntenteJuil2019 (avec boni)'!O$11:O$114)),0)</f>
        <v>#VALUE!</v>
      </c>
      <c r="J46" s="81" t="e">
        <f>IF(J44="Salarié",IF('Critères de recherche'!$N13&gt;0.01,SUMPRODUCT(('Critères de recherche'!$C$10='EntenteJuil2019 (avec boni)'!$E$11:$E$114)*(SUMPRODUCT(('Impact intégration du boni'!J43='Statut d''emploi'!$B$5:$B$87)*('Statut d''emploi'!$H$5:$H$87))='EntenteJuil2019 (avec boni)'!$G$11:$G$114)*('EntenteJuil2019 (avec boni)'!CM$11:CM$114)),SUMPRODUCT(('Critères de recherche'!$C$10='EntenteJuil2019 (avec boni)'!$E$11:$E$114)*(SUMPRODUCT(('Impact intégration du boni'!J43='Statut d''emploi'!$B$5:$B$87)*('Statut d''emploi'!$H$5:$H$87))='EntenteJuil2019 (avec boni)'!$G$11:$G$114)*('EntenteJuil2019 (avec boni)'!P$11:P$114))),0)</f>
        <v>#VALUE!</v>
      </c>
      <c r="K46" s="81" t="e">
        <f>IF(K44="Salarié",IF('Critères de recherche'!$N13&gt;0.01,SUMPRODUCT(('Critères de recherche'!$C$10='EntenteJuil2019 (avec boni)'!$E$11:$E$114)*(SUMPRODUCT(('Impact intégration du boni'!K43='Statut d''emploi'!$B$5:$B$87)*('Statut d''emploi'!$H$5:$H$87))='EntenteJuil2019 (avec boni)'!$G$11:$G$114)*('EntenteJuil2019 (avec boni)'!CN$11:CN$114)),SUMPRODUCT(('Critères de recherche'!$C$10='EntenteJuil2019 (avec boni)'!$E$11:$E$114)*(SUMPRODUCT(('Impact intégration du boni'!K43='Statut d''emploi'!$B$5:$B$87)*('Statut d''emploi'!$H$5:$H$87))='EntenteJuil2019 (avec boni)'!$G$11:$G$114)*('EntenteJuil2019 (avec boni)'!Q$11:Q$114))),0)</f>
        <v>#VALUE!</v>
      </c>
      <c r="L46" s="81" t="e">
        <f>IF(L44="Salarié",IF('Critères de recherche'!$N13&gt;0.01,SUMPRODUCT(('Critères de recherche'!$C$10='EntenteJuil2019 (avec boni)'!$E$11:$E$114)*(SUMPRODUCT(('Impact intégration du boni'!L43='Statut d''emploi'!$B$5:$B$87)*('Statut d''emploi'!$H$5:$H$87))='EntenteJuil2019 (avec boni)'!$G$11:$G$114)*('EntenteJuil2019 (avec boni)'!CO$11:CO$114)),SUMPRODUCT(('Critères de recherche'!$C$10='EntenteJuil2019 (avec boni)'!$E$11:$E$114)*(SUMPRODUCT(('Impact intégration du boni'!L43='Statut d''emploi'!$B$5:$B$87)*('Statut d''emploi'!$H$5:$H$87))='EntenteJuil2019 (avec boni)'!$G$11:$G$114)*('EntenteJuil2019 (avec boni)'!R$11:R$114))),0)</f>
        <v>#VALUE!</v>
      </c>
      <c r="M46" s="81" t="e">
        <f>IF(M44="Salarié",IF('Critères de recherche'!$N13&gt;0.01,SUMPRODUCT(('Critères de recherche'!$C$10='EntenteJuil2019 (avec boni)'!$E$11:$E$114)*(SUMPRODUCT(('Impact intégration du boni'!M43='Statut d''emploi'!$B$5:$B$87)*('Statut d''emploi'!$H$5:$H$87))='EntenteJuil2019 (avec boni)'!$G$11:$G$114)*('EntenteJuil2019 (avec boni)'!CP$11:CP$114)),SUMPRODUCT(('Critères de recherche'!$C$10='EntenteJuil2019 (avec boni)'!$E$11:$E$114)*(SUMPRODUCT(('Impact intégration du boni'!M43='Statut d''emploi'!$B$5:$B$87)*('Statut d''emploi'!$H$5:$H$87))='EntenteJuil2019 (avec boni)'!$G$11:$G$114)*('EntenteJuil2019 (avec boni)'!S$11:S$114))),0)</f>
        <v>#VALUE!</v>
      </c>
      <c r="N46" s="52" t="e">
        <f>IF(N44="Salarié",SUMPRODUCT(('Critères de recherche'!$C$10='EntenteJuil2019 (avec boni)'!$E$11:$E$114)*(SUMPRODUCT(('Impact intégration du boni'!N43='Statut d''emploi'!$B$5:$B$87)*('Statut d''emploi'!$H$5:$H$87))='EntenteJuil2019 (avec boni)'!$G$11:$G$114)*('EntenteJuil2019 (avec boni)'!T$11:T$114)),0)</f>
        <v>#VALUE!</v>
      </c>
      <c r="O46" s="52" t="e">
        <f>IF(O44="Salarié",SUMPRODUCT(('Critères de recherche'!$C$10='EntenteJuil2019 (avec boni)'!$E$11:$E$114)*(SUMPRODUCT(('Impact intégration du boni'!O43='Statut d''emploi'!$B$5:$B$87)*('Statut d''emploi'!$H$5:$H$87))='EntenteJuil2019 (avec boni)'!$G$11:$G$114)*('EntenteJuil2019 (avec boni)'!U$11:U$114)),0)</f>
        <v>#VALUE!</v>
      </c>
      <c r="P46" s="52" t="e">
        <f>IF(P44="Salarié",SUMPRODUCT(('Critères de recherche'!$C$10='EntenteJuil2019 (avec boni)'!$E$11:$E$114)*(SUMPRODUCT(('Impact intégration du boni'!P43='Statut d''emploi'!$B$5:$B$87)*('Statut d''emploi'!$H$5:$H$87))='EntenteJuil2019 (avec boni)'!$G$11:$G$114)*('EntenteJuil2019 (avec boni)'!V$11:V$114)),0)</f>
        <v>#VALUE!</v>
      </c>
      <c r="Q46" s="52" t="e">
        <f>IF(Q44="Salarié",SUMPRODUCT(('Critères de recherche'!$C$10='EntenteJuil2019 (avec boni)'!$E$11:$E$114)*(SUMPRODUCT(('Impact intégration du boni'!Q43='Statut d''emploi'!$B$5:$B$87)*('Statut d''emploi'!$H$5:$H$87))='EntenteJuil2019 (avec boni)'!$G$11:$G$114)*('EntenteJuil2019 (avec boni)'!W$11:W$114)),0)</f>
        <v>#VALUE!</v>
      </c>
      <c r="R46" s="52" t="e">
        <f>IF(R44="Salarié",SUMPRODUCT(('Critères de recherche'!$C$10='EntenteJuil2019 (avec boni)'!$E$11:$E$114)*(SUMPRODUCT(('Impact intégration du boni'!R43='Statut d''emploi'!$B$5:$B$87)*('Statut d''emploi'!$H$5:$H$87))='EntenteJuil2019 (avec boni)'!$G$11:$G$114)*('EntenteJuil2019 (avec boni)'!X$11:X$114)),0)</f>
        <v>#VALUE!</v>
      </c>
      <c r="S46" s="52" t="e">
        <f>IF(S44="Salarié",SUMPRODUCT(('Critères de recherche'!$C$10='EntenteJuil2019 (avec boni)'!$E$11:$E$114)*(SUMPRODUCT(('Impact intégration du boni'!S43='Statut d''emploi'!$B$5:$B$87)*('Statut d''emploi'!$H$5:$H$87))='EntenteJuil2019 (avec boni)'!$G$11:$G$114)*('EntenteJuil2019 (avec boni)'!Y$11:Y$114)),0)</f>
        <v>#VALUE!</v>
      </c>
      <c r="T46" s="52" t="e">
        <f>IF(T44="Salarié",SUMPRODUCT(('Critères de recherche'!$C$10='EntenteJuil2019 (avec boni)'!$E$11:$E$114)*(SUMPRODUCT(('Impact intégration du boni'!T43='Statut d''emploi'!$B$5:$B$87)*('Statut d''emploi'!$H$5:$H$87))='EntenteJuil2019 (avec boni)'!$G$11:$G$114)*('EntenteJuil2019 (avec boni)'!Z$11:Z$114)),0)</f>
        <v>#VALUE!</v>
      </c>
      <c r="U46" s="52" t="e">
        <f>IF(U44="Salarié",SUMPRODUCT(('Critères de recherche'!$C$10='EntenteJuil2019 (avec boni)'!$E$11:$E$114)*(SUMPRODUCT(('Impact intégration du boni'!U43='Statut d''emploi'!$B$5:$B$87)*('Statut d''emploi'!$H$5:$H$87))='EntenteJuil2019 (avec boni)'!$G$11:$G$114)*('EntenteJuil2019 (avec boni)'!AA$11:AA$114)),0)</f>
        <v>#VALUE!</v>
      </c>
      <c r="V46" s="52" t="e">
        <f>IF(V44="Salarié",SUMPRODUCT(('Critères de recherche'!$C$10='EntenteJuil2019 (avec boni)'!$E$11:$E$114)*(SUMPRODUCT(('Impact intégration du boni'!V43='Statut d''emploi'!$B$5:$B$87)*('Statut d''emploi'!$H$5:$H$87))='EntenteJuil2019 (avec boni)'!$G$11:$G$114)*('EntenteJuil2019 (avec boni)'!AB$11:AB$114)),0)</f>
        <v>#VALUE!</v>
      </c>
      <c r="W46" s="52" t="e">
        <f>IF(W44="Salarié",SUMPRODUCT(('Critères de recherche'!$C$10='EntenteJuil2019 (avec boni)'!$E$11:$E$114)*(SUMPRODUCT(('Impact intégration du boni'!W43='Statut d''emploi'!$B$5:$B$87)*('Statut d''emploi'!$H$5:$H$87))='EntenteJuil2019 (avec boni)'!$G$11:$G$114)*('EntenteJuil2019 (avec boni)'!AC$11:AC$114)),0)</f>
        <v>#VALUE!</v>
      </c>
      <c r="X46" s="52" t="e">
        <f>IF(X44="Salarié",SUMPRODUCT(('Critères de recherche'!$C$10='EntenteJuil2019 (avec boni)'!$E$11:$E$114)*(SUMPRODUCT(('Impact intégration du boni'!X43='Statut d''emploi'!$B$5:$B$87)*('Statut d''emploi'!$H$5:$H$87))='EntenteJuil2019 (avec boni)'!$G$11:$G$114)*('EntenteJuil2019 (avec boni)'!AD$11:AD$114)),0)</f>
        <v>#VALUE!</v>
      </c>
      <c r="Y46" s="52" t="e">
        <f>IF(Y44="Salarié",SUMPRODUCT(('Critères de recherche'!$C$10='EntenteJuil2019 (avec boni)'!$E$11:$E$114)*(SUMPRODUCT(('Impact intégration du boni'!Y43='Statut d''emploi'!$B$5:$B$87)*('Statut d''emploi'!$H$5:$H$87))='EntenteJuil2019 (avec boni)'!$G$11:$G$114)*('EntenteJuil2019 (avec boni)'!AE$11:AE$114)),0)</f>
        <v>#VALUE!</v>
      </c>
      <c r="Z46" s="52" t="e">
        <f>IF(Z44="Salarié",SUMPRODUCT(('Critères de recherche'!$C$10='EntenteJuil2019 (avec boni)'!$E$11:$E$114)*(SUMPRODUCT(('Impact intégration du boni'!Z43='Statut d''emploi'!$B$5:$B$87)*('Statut d''emploi'!$H$5:$H$87))='EntenteJuil2019 (avec boni)'!$G$11:$G$114)*('EntenteJuil2019 (avec boni)'!AF$11:AF$114)),0)</f>
        <v>#VALUE!</v>
      </c>
      <c r="AA46" s="52" t="e">
        <f>IF(AA44="Salarié",SUMPRODUCT(('Critères de recherche'!$C$10='EntenteJuil2019 (avec boni)'!$E$11:$E$114)*(SUMPRODUCT(('Impact intégration du boni'!AA43='Statut d''emploi'!$B$5:$B$87)*('Statut d''emploi'!$H$5:$H$87))='EntenteJuil2019 (avec boni)'!$G$11:$G$114)*('EntenteJuil2019 (avec boni)'!AG$11:AG$114)),0)</f>
        <v>#VALUE!</v>
      </c>
      <c r="AB46" s="52" t="e">
        <f>IF(AB44="Salarié",SUMPRODUCT(('Critères de recherche'!$C$10='EntenteJuil2019 (avec boni)'!$E$11:$E$114)*(SUMPRODUCT(('Impact intégration du boni'!AB43='Statut d''emploi'!$B$5:$B$87)*('Statut d''emploi'!$H$5:$H$87))='EntenteJuil2019 (avec boni)'!$G$11:$G$114)*('EntenteJuil2019 (avec boni)'!AH$11:AH$114)),0)</f>
        <v>#VALUE!</v>
      </c>
      <c r="AC46" s="52" t="e">
        <f>IF(AC44="Salarié",SUMPRODUCT(('Critères de recherche'!$C$10='EntenteJuil2019 (avec boni)'!$E$11:$E$114)*(SUMPRODUCT(('Impact intégration du boni'!AC43='Statut d''emploi'!$B$5:$B$87)*('Statut d''emploi'!$H$5:$H$87))='EntenteJuil2019 (avec boni)'!$G$11:$G$114)*('EntenteJuil2019 (avec boni)'!AI$11:AI$114)),0)</f>
        <v>#VALUE!</v>
      </c>
      <c r="AD46" s="52" t="e">
        <f>IF(AD44="Salarié",SUMPRODUCT(('Critères de recherche'!$C$10='EntenteJuil2019 (avec boni)'!$E$11:$E$114)*(SUMPRODUCT(('Impact intégration du boni'!AD43='Statut d''emploi'!$B$5:$B$87)*('Statut d''emploi'!$H$5:$H$87))='EntenteJuil2019 (avec boni)'!$G$11:$G$114)*('EntenteJuil2019 (avec boni)'!AJ$11:AJ$114)),0)</f>
        <v>#VALUE!</v>
      </c>
      <c r="AE46" s="52" t="e">
        <f>IF(AE44="Salarié",SUMPRODUCT(('Critères de recherche'!$C$10='EntenteJuil2019 (avec boni)'!$E$11:$E$114)*(SUMPRODUCT(('Impact intégration du boni'!AE43='Statut d''emploi'!$B$5:$B$87)*('Statut d''emploi'!$H$5:$H$87))='EntenteJuil2019 (avec boni)'!$G$11:$G$114)*('EntenteJuil2019 (avec boni)'!AK$11:AK$114)),0)</f>
        <v>#VALUE!</v>
      </c>
      <c r="AF46" s="52" t="e">
        <f>IF(AF44="Salarié",SUMPRODUCT(('Critères de recherche'!$C$10='EntenteJuil2019 (avec boni)'!$E$11:$E$114)*(SUMPRODUCT(('Impact intégration du boni'!AF43='Statut d''emploi'!$B$5:$B$87)*('Statut d''emploi'!$H$5:$H$87))='EntenteJuil2019 (avec boni)'!$G$11:$G$114)*('EntenteJuil2019 (avec boni)'!AL$11:AL$114)),0)</f>
        <v>#VALUE!</v>
      </c>
      <c r="AG46" s="52" t="e">
        <f>IF(AG44="Salarié",SUMPRODUCT(('Critères de recherche'!$C$10='EntenteJuil2019 (avec boni)'!$E$11:$E$114)*(SUMPRODUCT(('Impact intégration du boni'!AG43='Statut d''emploi'!$B$5:$B$87)*('Statut d''emploi'!$H$5:$H$87))='EntenteJuil2019 (avec boni)'!$G$11:$G$114)*('EntenteJuil2019 (avec boni)'!AM$11:AM$114)),0)</f>
        <v>#VALUE!</v>
      </c>
      <c r="AH46" s="52" t="e">
        <f>IF(AH44="Salarié",SUMPRODUCT(('Critères de recherche'!$C$10='EntenteJuil2019 (avec boni)'!$E$11:$E$114)*(SUMPRODUCT(('Impact intégration du boni'!AH43='Statut d''emploi'!$B$5:$B$87)*('Statut d''emploi'!$H$5:$H$87))='EntenteJuil2019 (avec boni)'!$G$11:$G$114)*('EntenteJuil2019 (avec boni)'!AN$11:AN$114)),0)</f>
        <v>#VALUE!</v>
      </c>
      <c r="AI46" s="52" t="e">
        <f>IF(AI44="Salarié",SUMPRODUCT(('Critères de recherche'!$C$10='EntenteJuil2019 (avec boni)'!$E$11:$E$114)*(SUMPRODUCT(('Impact intégration du boni'!AI43='Statut d''emploi'!$B$5:$B$87)*('Statut d''emploi'!$H$5:$H$87))='EntenteJuil2019 (avec boni)'!$G$11:$G$114)*('EntenteJuil2019 (avec boni)'!AO$11:AO$114)),0)</f>
        <v>#VALUE!</v>
      </c>
      <c r="AJ46" s="52" t="e">
        <f>IF(AJ44="Salarié",SUMPRODUCT(('Critères de recherche'!$C$10='EntenteJuil2019 (avec boni)'!$E$11:$E$114)*(SUMPRODUCT(('Impact intégration du boni'!AJ43='Statut d''emploi'!$B$5:$B$87)*('Statut d''emploi'!$H$5:$H$87))='EntenteJuil2019 (avec boni)'!$G$11:$G$114)*('EntenteJuil2019 (avec boni)'!AP$11:AP$114)),0)</f>
        <v>#VALUE!</v>
      </c>
      <c r="AK46" s="52" t="e">
        <f>IF(AK44="Salarié",SUMPRODUCT(('Critères de recherche'!$C$10='EntenteJuil2019 (avec boni)'!$E$11:$E$114)*(SUMPRODUCT(('Impact intégration du boni'!AK43='Statut d''emploi'!$B$5:$B$87)*('Statut d''emploi'!$H$5:$H$87))='EntenteJuil2019 (avec boni)'!$G$11:$G$114)*('EntenteJuil2019 (avec boni)'!AQ$11:AQ$114)),0)</f>
        <v>#VALUE!</v>
      </c>
      <c r="AL46" s="52" t="e">
        <f>IF(AL44="Salarié",SUMPRODUCT(('Critères de recherche'!$C$10='EntenteJuil2019 (avec boni)'!$E$11:$E$114)*(SUMPRODUCT(('Impact intégration du boni'!AL43='Statut d''emploi'!$B$5:$B$87)*('Statut d''emploi'!$H$5:$H$87))='EntenteJuil2019 (avec boni)'!$G$11:$G$114)*('EntenteJuil2019 (avec boni)'!AR$11:AR$114)),0)</f>
        <v>#VALUE!</v>
      </c>
      <c r="AM46" s="52" t="e">
        <f>IF(AM44="Salarié",SUMPRODUCT(('Critères de recherche'!$C$10='EntenteJuil2019 (avec boni)'!$E$11:$E$114)*(SUMPRODUCT(('Impact intégration du boni'!AM43='Statut d''emploi'!$B$5:$B$87)*('Statut d''emploi'!$H$5:$H$87))='EntenteJuil2019 (avec boni)'!$G$11:$G$114)*('EntenteJuil2019 (avec boni)'!AS$11:AS$114)),0)</f>
        <v>#VALUE!</v>
      </c>
      <c r="AN46" s="52" t="e">
        <f>IF(AN44="Salarié",SUMPRODUCT(('Critères de recherche'!$C$10='EntenteJuil2019 (avec boni)'!$E$11:$E$114)*(SUMPRODUCT(('Impact intégration du boni'!AN43='Statut d''emploi'!$B$5:$B$87)*('Statut d''emploi'!$H$5:$H$87))='EntenteJuil2019 (avec boni)'!$G$11:$G$114)*('EntenteJuil2019 (avec boni)'!AT$11:AT$114)),0)</f>
        <v>#VALUE!</v>
      </c>
      <c r="AO46" s="52" t="e">
        <f>IF(AO44="Salarié",SUMPRODUCT(('Critères de recherche'!$C$10='EntenteJuil2019 (avec boni)'!$E$11:$E$114)*(SUMPRODUCT(('Impact intégration du boni'!AO43='Statut d''emploi'!$B$5:$B$87)*('Statut d''emploi'!$H$5:$H$87))='EntenteJuil2019 (avec boni)'!$G$11:$G$114)*('EntenteJuil2019 (avec boni)'!AU$11:AU$114)),0)</f>
        <v>#VALUE!</v>
      </c>
      <c r="AP46" s="52" t="e">
        <f>IF(AP44="Salarié",SUMPRODUCT(('Critères de recherche'!$C$10='EntenteJuil2019 (avec boni)'!$E$11:$E$114)*(SUMPRODUCT(('Impact intégration du boni'!AP43='Statut d''emploi'!$B$5:$B$87)*('Statut d''emploi'!$H$5:$H$87))='EntenteJuil2019 (avec boni)'!$G$11:$G$114)*('EntenteJuil2019 (avec boni)'!AV$11:AV$114)),0)</f>
        <v>#VALUE!</v>
      </c>
      <c r="AQ46" s="52" t="e">
        <f>IF(AQ44="Salarié",SUMPRODUCT(('Critères de recherche'!$C$10='EntenteJuil2019 (avec boni)'!$E$11:$E$114)*(SUMPRODUCT(('Impact intégration du boni'!AQ43='Statut d''emploi'!$B$5:$B$87)*('Statut d''emploi'!$H$5:$H$87))='EntenteJuil2019 (avec boni)'!$G$11:$G$114)*('EntenteJuil2019 (avec boni)'!AW$11:AW$114)),0)</f>
        <v>#VALUE!</v>
      </c>
      <c r="AR46" s="52" t="e">
        <f>IF(AR44="Salarié",SUMPRODUCT(('Critères de recherche'!$C$10='EntenteJuil2019 (avec boni)'!$E$11:$E$114)*(SUMPRODUCT(('Impact intégration du boni'!AR43='Statut d''emploi'!$B$5:$B$87)*('Statut d''emploi'!$H$5:$H$87))='EntenteJuil2019 (avec boni)'!$G$11:$G$114)*('EntenteJuil2019 (avec boni)'!AX$11:AX$114)),0)</f>
        <v>#VALUE!</v>
      </c>
      <c r="AS46" s="52" t="e">
        <f>IF(AS44="Salarié",SUMPRODUCT(('Critères de recherche'!$C$10='EntenteJuil2019 (avec boni)'!$E$11:$E$114)*(SUMPRODUCT(('Impact intégration du boni'!AS43='Statut d''emploi'!$B$5:$B$87)*('Statut d''emploi'!$H$5:$H$87))='EntenteJuil2019 (avec boni)'!$G$11:$G$114)*('EntenteJuil2019 (avec boni)'!AY$11:AY$114)),0)</f>
        <v>#VALUE!</v>
      </c>
      <c r="AT46" s="52" t="e">
        <f>IF(AT44="Salarié",SUMPRODUCT(('Critères de recherche'!$C$10='EntenteJuil2019 (avec boni)'!$E$11:$E$114)*(SUMPRODUCT(('Impact intégration du boni'!AT43='Statut d''emploi'!$B$5:$B$87)*('Statut d''emploi'!$H$5:$H$87))='EntenteJuil2019 (avec boni)'!$G$11:$G$114)*('EntenteJuil2019 (avec boni)'!AZ$11:AZ$114)),0)</f>
        <v>#VALUE!</v>
      </c>
      <c r="AU46" s="52" t="e">
        <f>IF(AU44="Salarié",SUMPRODUCT(('Critères de recherche'!$C$10='EntenteJuil2019 (avec boni)'!$E$11:$E$114)*(SUMPRODUCT(('Impact intégration du boni'!AU43='Statut d''emploi'!$B$5:$B$87)*('Statut d''emploi'!$H$5:$H$87))='EntenteJuil2019 (avec boni)'!$G$11:$G$114)*('EntenteJuil2019 (avec boni)'!BA$11:BA$114)),0)</f>
        <v>#VALUE!</v>
      </c>
      <c r="AV46" s="52" t="e">
        <f>IF(AV44="Salarié",SUMPRODUCT(('Critères de recherche'!$C$10='EntenteJuil2019 (avec boni)'!$E$11:$E$114)*(SUMPRODUCT(('Impact intégration du boni'!AV43='Statut d''emploi'!$B$5:$B$87)*('Statut d''emploi'!$H$5:$H$87))='EntenteJuil2019 (avec boni)'!$G$11:$G$114)*('EntenteJuil2019 (avec boni)'!BB$11:BB$114)),0)</f>
        <v>#VALUE!</v>
      </c>
      <c r="AW46" s="52" t="e">
        <f>IF(AW44="Salarié",SUMPRODUCT(('Critères de recherche'!$C$10='EntenteJuil2019 (avec boni)'!$E$11:$E$114)*(SUMPRODUCT(('Impact intégration du boni'!AW43='Statut d''emploi'!$B$5:$B$87)*('Statut d''emploi'!$H$5:$H$87))='EntenteJuil2019 (avec boni)'!$G$11:$G$114)*('EntenteJuil2019 (avec boni)'!BC$11:BC$114)),0)</f>
        <v>#VALUE!</v>
      </c>
      <c r="AX46" s="52" t="e">
        <f>IF(AX44="Salarié",SUMPRODUCT(('Critères de recherche'!$C$10='EntenteJuil2019 (avec boni)'!$E$11:$E$114)*(SUMPRODUCT(('Impact intégration du boni'!AX43='Statut d''emploi'!$B$5:$B$87)*('Statut d''emploi'!$H$5:$H$87))='EntenteJuil2019 (avec boni)'!$G$11:$G$114)*('EntenteJuil2019 (avec boni)'!BD$11:BD$114)),0)</f>
        <v>#VALUE!</v>
      </c>
      <c r="AY46" s="52" t="e">
        <f>IF(AY44="Salarié",SUMPRODUCT(('Critères de recherche'!$C$10='EntenteJuil2019 (avec boni)'!$E$11:$E$114)*(SUMPRODUCT(('Impact intégration du boni'!AY43='Statut d''emploi'!$B$5:$B$87)*('Statut d''emploi'!$H$5:$H$87))='EntenteJuil2019 (avec boni)'!$G$11:$G$114)*('EntenteJuil2019 (avec boni)'!BE$11:BE$114)),0)</f>
        <v>#VALUE!</v>
      </c>
      <c r="AZ46" s="52" t="e">
        <f>IF(AZ44="Salarié",SUMPRODUCT(('Critères de recherche'!$C$10='EntenteJuil2019 (avec boni)'!$E$11:$E$114)*(SUMPRODUCT(('Impact intégration du boni'!AZ43='Statut d''emploi'!$B$5:$B$87)*('Statut d''emploi'!$H$5:$H$87))='EntenteJuil2019 (avec boni)'!$G$11:$G$114)*('EntenteJuil2019 (avec boni)'!BF$11:BF$114)),0)</f>
        <v>#VALUE!</v>
      </c>
      <c r="BA46" s="52" t="e">
        <f>IF(BA44="Salarié",SUMPRODUCT(('Critères de recherche'!$C$10='EntenteJuil2019 (avec boni)'!$E$11:$E$114)*(SUMPRODUCT(('Impact intégration du boni'!BA43='Statut d''emploi'!$B$5:$B$87)*('Statut d''emploi'!$H$5:$H$87))='EntenteJuil2019 (avec boni)'!$G$11:$G$114)*('EntenteJuil2019 (avec boni)'!BG$11:BG$114)),0)</f>
        <v>#VALUE!</v>
      </c>
      <c r="BB46" s="52" t="e">
        <f>IF(BB44="Salarié",SUMPRODUCT(('Critères de recherche'!$C$10='EntenteJuil2019 (avec boni)'!$E$11:$E$114)*(SUMPRODUCT(('Impact intégration du boni'!BB43='Statut d''emploi'!$B$5:$B$87)*('Statut d''emploi'!$H$5:$H$87))='EntenteJuil2019 (avec boni)'!$G$11:$G$114)*('EntenteJuil2019 (avec boni)'!BH$11:BH$114)),0)</f>
        <v>#VALUE!</v>
      </c>
      <c r="BC46" s="52" t="e">
        <f>IF(BC44="Salarié",SUMPRODUCT(('Critères de recherche'!$C$10='EntenteJuil2019 (avec boni)'!$E$11:$E$114)*(SUMPRODUCT(('Impact intégration du boni'!BC43='Statut d''emploi'!$B$5:$B$87)*('Statut d''emploi'!$H$5:$H$87))='EntenteJuil2019 (avec boni)'!$G$11:$G$114)*('EntenteJuil2019 (avec boni)'!BI$11:BI$114)),0)</f>
        <v>#VALUE!</v>
      </c>
      <c r="BD46" s="52" t="e">
        <f>IF(BD44="Salarié",SUMPRODUCT(('Critères de recherche'!$C$10='EntenteJuil2019 (avec boni)'!$E$11:$E$114)*(SUMPRODUCT(('Impact intégration du boni'!BD43='Statut d''emploi'!$B$5:$B$87)*('Statut d''emploi'!$H$5:$H$87))='EntenteJuil2019 (avec boni)'!$G$11:$G$114)*('EntenteJuil2019 (avec boni)'!BJ$11:BJ$114)),0)</f>
        <v>#VALUE!</v>
      </c>
      <c r="BE46" s="52" t="e">
        <f>IF(BE44="Salarié",SUMPRODUCT(('Critères de recherche'!$C$10='EntenteJuil2019 (avec boni)'!$E$11:$E$114)*(SUMPRODUCT(('Impact intégration du boni'!BE43='Statut d''emploi'!$B$5:$B$87)*('Statut d''emploi'!$H$5:$H$87))='EntenteJuil2019 (avec boni)'!$G$11:$G$114)*('EntenteJuil2019 (avec boni)'!BK$11:BK$114)),0)</f>
        <v>#VALUE!</v>
      </c>
      <c r="BF46" s="52" t="e">
        <f>IF(BF44="Salarié",SUMPRODUCT(('Critères de recherche'!$C$10='EntenteJuil2019 (avec boni)'!$E$11:$E$114)*(SUMPRODUCT(('Impact intégration du boni'!BF43='Statut d''emploi'!$B$5:$B$87)*('Statut d''emploi'!$H$5:$H$87))='EntenteJuil2019 (avec boni)'!$G$11:$G$114)*('EntenteJuil2019 (avec boni)'!BL$11:BL$114)),0)</f>
        <v>#VALUE!</v>
      </c>
      <c r="BG46" s="52" t="e">
        <f>IF(BG44="Salarié",SUMPRODUCT(('Critères de recherche'!$C$10='EntenteJuil2019 (avec boni)'!$E$11:$E$114)*(SUMPRODUCT(('Impact intégration du boni'!BG43='Statut d''emploi'!$B$5:$B$87)*('Statut d''emploi'!$H$5:$H$87))='EntenteJuil2019 (avec boni)'!$G$11:$G$114)*('EntenteJuil2019 (avec boni)'!BM$11:BM$114)),0)</f>
        <v>#VALUE!</v>
      </c>
      <c r="BH46" s="52" t="e">
        <f>IF(BH44="Salarié",SUMPRODUCT(('Critères de recherche'!$C$10='EntenteJuil2019 (avec boni)'!$E$11:$E$114)*(SUMPRODUCT(('Impact intégration du boni'!BH43='Statut d''emploi'!$B$5:$B$87)*('Statut d''emploi'!$H$5:$H$87))='EntenteJuil2019 (avec boni)'!$G$11:$G$114)*('EntenteJuil2019 (avec boni)'!BN$11:BN$114)),0)</f>
        <v>#VALUE!</v>
      </c>
      <c r="BI46" s="52" t="e">
        <f>IF(BI44="Salarié",SUMPRODUCT(('Critères de recherche'!$C$10='EntenteJuil2019 (avec boni)'!$E$11:$E$114)*(SUMPRODUCT(('Impact intégration du boni'!BI43='Statut d''emploi'!$B$5:$B$87)*('Statut d''emploi'!$H$5:$H$87))='EntenteJuil2019 (avec boni)'!$G$11:$G$114)*('EntenteJuil2019 (avec boni)'!BO$11:BO$114)),0)</f>
        <v>#VALUE!</v>
      </c>
      <c r="BJ46" s="52" t="e">
        <f>IF(BJ44="Salarié",SUMPRODUCT(('Critères de recherche'!$C$10='EntenteJuil2019 (avec boni)'!$E$11:$E$114)*(SUMPRODUCT(('Impact intégration du boni'!BJ43='Statut d''emploi'!$B$5:$B$87)*('Statut d''emploi'!$H$5:$H$87))='EntenteJuil2019 (avec boni)'!$G$11:$G$114)*('EntenteJuil2019 (avec boni)'!BP$11:BP$114)),0)</f>
        <v>#VALUE!</v>
      </c>
      <c r="BK46" s="52" t="e">
        <f>IF(BK44="Salarié",SUMPRODUCT(('Critères de recherche'!$C$10='EntenteJuil2019 (avec boni)'!$E$11:$E$114)*(SUMPRODUCT(('Impact intégration du boni'!BK43='Statut d''emploi'!$B$5:$B$87)*('Statut d''emploi'!$H$5:$H$87))='EntenteJuil2019 (avec boni)'!$G$11:$G$114)*('EntenteJuil2019 (avec boni)'!BQ$11:BQ$114)),0)</f>
        <v>#VALUE!</v>
      </c>
      <c r="BL46" s="52" t="e">
        <f>IF(BL44="Salarié",SUMPRODUCT(('Critères de recherche'!$C$10='EntenteJuil2019 (avec boni)'!$E$11:$E$114)*(SUMPRODUCT(('Impact intégration du boni'!BL43='Statut d''emploi'!$B$5:$B$87)*('Statut d''emploi'!$H$5:$H$87))='EntenteJuil2019 (avec boni)'!$G$11:$G$114)*('EntenteJuil2019 (avec boni)'!BR$11:BR$114)),0)</f>
        <v>#VALUE!</v>
      </c>
      <c r="BM46" s="52" t="e">
        <f>IF(BM44="Salarié",SUMPRODUCT(('Critères de recherche'!$C$10='EntenteJuil2019 (avec boni)'!$E$11:$E$114)*(SUMPRODUCT(('Impact intégration du boni'!BM43='Statut d''emploi'!$B$5:$B$87)*('Statut d''emploi'!$H$5:$H$87))='EntenteJuil2019 (avec boni)'!$G$11:$G$114)*('EntenteJuil2019 (avec boni)'!BS$11:BS$114)),0)</f>
        <v>#VALUE!</v>
      </c>
      <c r="BN46" s="52" t="e">
        <f>IF(BN44="Salarié",SUMPRODUCT(('Critères de recherche'!$C$10='EntenteJuil2019 (avec boni)'!$E$11:$E$114)*(SUMPRODUCT(('Impact intégration du boni'!BN43='Statut d''emploi'!$B$5:$B$87)*('Statut d''emploi'!$H$5:$H$87))='EntenteJuil2019 (avec boni)'!$G$11:$G$114)*('EntenteJuil2019 (avec boni)'!BT$11:BT$114)),0)</f>
        <v>#VALUE!</v>
      </c>
      <c r="BO46" s="52" t="e">
        <f>IF(BO44="Salarié",SUMPRODUCT(('Critères de recherche'!$C$10='EntenteJuil2019 (avec boni)'!$E$11:$E$114)*(SUMPRODUCT(('Impact intégration du boni'!BO43='Statut d''emploi'!$B$5:$B$87)*('Statut d''emploi'!$H$5:$H$87))='EntenteJuil2019 (avec boni)'!$G$11:$G$114)*('EntenteJuil2019 (avec boni)'!BU$11:BU$114)),0)</f>
        <v>#VALUE!</v>
      </c>
      <c r="BP46" s="52" t="e">
        <f>IF(BP44="Salarié",SUMPRODUCT(('Critères de recherche'!$C$10='EntenteJuil2019 (avec boni)'!$E$11:$E$114)*(SUMPRODUCT(('Impact intégration du boni'!BP43='Statut d''emploi'!$B$5:$B$87)*('Statut d''emploi'!$H$5:$H$87))='EntenteJuil2019 (avec boni)'!$G$11:$G$114)*('EntenteJuil2019 (avec boni)'!BV$11:BV$114)),0)</f>
        <v>#VALUE!</v>
      </c>
      <c r="BQ46" s="52" t="e">
        <f>IF(BQ44="Salarié",SUMPRODUCT(('Critères de recherche'!$C$10='EntenteJuil2019 (avec boni)'!$E$11:$E$114)*(SUMPRODUCT(('Impact intégration du boni'!BQ43='Statut d''emploi'!$B$5:$B$87)*('Statut d''emploi'!$H$5:$H$87))='EntenteJuil2019 (avec boni)'!$G$11:$G$114)*('EntenteJuil2019 (avec boni)'!BW$11:BW$114)),0)</f>
        <v>#VALUE!</v>
      </c>
      <c r="BR46" s="52" t="e">
        <f>IF(BR44="Salarié",SUMPRODUCT(('Critères de recherche'!$C$10='EntenteJuil2019 (avec boni)'!$E$11:$E$114)*(SUMPRODUCT(('Impact intégration du boni'!BR43='Statut d''emploi'!$B$5:$B$87)*('Statut d''emploi'!$H$5:$H$87))='EntenteJuil2019 (avec boni)'!$G$11:$G$114)*('EntenteJuil2019 (avec boni)'!BX$11:BX$114)),0)</f>
        <v>#VALUE!</v>
      </c>
      <c r="BS46" s="52" t="e">
        <f>IF(BS44="Salarié",SUMPRODUCT(('Critères de recherche'!$C$10='EntenteJuil2019 (avec boni)'!$E$11:$E$114)*(SUMPRODUCT(('Impact intégration du boni'!BS43='Statut d''emploi'!$B$5:$B$87)*('Statut d''emploi'!$H$5:$H$87))='EntenteJuil2019 (avec boni)'!$G$11:$G$114)*('EntenteJuil2019 (avec boni)'!BY$11:BY$114)),0)</f>
        <v>#VALUE!</v>
      </c>
      <c r="BT46" s="52" t="e">
        <f>IF(BT44="Salarié",SUMPRODUCT(('Critères de recherche'!$C$10='EntenteJuil2019 (avec boni)'!$E$11:$E$114)*(SUMPRODUCT(('Impact intégration du boni'!BT43='Statut d''emploi'!$B$5:$B$87)*('Statut d''emploi'!$H$5:$H$87))='EntenteJuil2019 (avec boni)'!$G$11:$G$114)*('EntenteJuil2019 (avec boni)'!BZ$11:BZ$114)),0)</f>
        <v>#VALUE!</v>
      </c>
      <c r="BU46" s="52" t="e">
        <f>IF(BU44="Salarié",SUMPRODUCT(('Critères de recherche'!$C$10='EntenteJuil2019 (avec boni)'!$E$11:$E$114)*(SUMPRODUCT(('Impact intégration du boni'!BU43='Statut d''emploi'!$B$5:$B$87)*('Statut d''emploi'!$H$5:$H$87))='EntenteJuil2019 (avec boni)'!$G$11:$G$114)*('EntenteJuil2019 (avec boni)'!CA$11:CA$114)),0)</f>
        <v>#VALUE!</v>
      </c>
      <c r="BV46" s="52" t="e">
        <f>IF(BV44="Salarié",SUMPRODUCT(('Critères de recherche'!$C$10='EntenteJuil2019 (avec boni)'!$E$11:$E$114)*(SUMPRODUCT(('Impact intégration du boni'!BV43='Statut d''emploi'!$B$5:$B$87)*('Statut d''emploi'!$H$5:$H$87))='EntenteJuil2019 (avec boni)'!$G$11:$G$114)*('EntenteJuil2019 (avec boni)'!CB$11:CB$114)),0)</f>
        <v>#VALUE!</v>
      </c>
      <c r="BW46" s="52" t="e">
        <f>IF(BW44="Salarié",SUMPRODUCT(('Critères de recherche'!$C$10='EntenteJuil2019 (avec boni)'!$E$11:$E$114)*(SUMPRODUCT(('Impact intégration du boni'!BW43='Statut d''emploi'!$B$5:$B$87)*('Statut d''emploi'!$H$5:$H$87))='EntenteJuil2019 (avec boni)'!$G$11:$G$114)*('EntenteJuil2019 (avec boni)'!CC$11:CC$114)),0)</f>
        <v>#VALUE!</v>
      </c>
      <c r="BX46" s="52" t="e">
        <f>IF(BX44="Salarié",SUMPRODUCT(('Critères de recherche'!$C$10='EntenteJuil2019 (avec boni)'!$E$11:$E$114)*(SUMPRODUCT(('Impact intégration du boni'!BX43='Statut d''emploi'!$B$5:$B$87)*('Statut d''emploi'!$H$5:$H$87))='EntenteJuil2019 (avec boni)'!$G$11:$G$114)*('EntenteJuil2019 (avec boni)'!CD$11:CD$114)),0)</f>
        <v>#VALUE!</v>
      </c>
      <c r="BY46" s="52" t="e">
        <f>IF(BY44="Salarié",SUMPRODUCT(('Critères de recherche'!$C$10='EntenteJuil2019 (avec boni)'!$E$11:$E$114)*(SUMPRODUCT(('Impact intégration du boni'!BY43='Statut d''emploi'!$B$5:$B$87)*('Statut d''emploi'!$H$5:$H$87))='EntenteJuil2019 (avec boni)'!$G$11:$G$114)*('EntenteJuil2019 (avec boni)'!CE$11:CE$114)),0)</f>
        <v>#VALUE!</v>
      </c>
      <c r="BZ46" s="52" t="e">
        <f>IF(BZ44="Salarié",SUMPRODUCT(('Critères de recherche'!$C$10='EntenteJuil2019 (avec boni)'!$E$11:$E$114)*(SUMPRODUCT(('Impact intégration du boni'!BZ43='Statut d''emploi'!$B$5:$B$87)*('Statut d''emploi'!$H$5:$H$87))='EntenteJuil2019 (avec boni)'!$G$11:$G$114)*('EntenteJuil2019 (avec boni)'!CF$11:CF$114)),0)</f>
        <v>#VALUE!</v>
      </c>
      <c r="CA46" s="52" t="e">
        <f>IF(CA44="Salarié",SUMPRODUCT(('Critères de recherche'!$C$10='EntenteJuil2019 (avec boni)'!$E$11:$E$114)*(SUMPRODUCT(('Impact intégration du boni'!CA43='Statut d''emploi'!$B$5:$B$87)*('Statut d''emploi'!$H$5:$H$87))='EntenteJuil2019 (avec boni)'!$G$11:$G$114)*('EntenteJuil2019 (avec boni)'!CG$11:CG$114)),0)</f>
        <v>#VALUE!</v>
      </c>
      <c r="CB46" s="52" t="e">
        <f>IF(CB44="Salarié",SUMPRODUCT(('Critères de recherche'!$C$10='EntenteJuil2019 (avec boni)'!$E$11:$E$114)*(SUMPRODUCT(('Impact intégration du boni'!CB43='Statut d''emploi'!$B$5:$B$87)*('Statut d''emploi'!$H$5:$H$87))='EntenteJuil2019 (avec boni)'!$G$11:$G$114)*('EntenteJuil2019 (avec boni)'!CH$11:CH$114)),0)</f>
        <v>#VALUE!</v>
      </c>
      <c r="CC46" s="52" t="e">
        <f>IF(CC44="Salarié",SUMPRODUCT(('Critères de recherche'!$C$10='EntenteJuil2019 (avec boni)'!$E$11:$E$114)*(SUMPRODUCT(('Impact intégration du boni'!CC43='Statut d''emploi'!$B$5:$B$87)*('Statut d''emploi'!$H$5:$H$87))='EntenteJuil2019 (avec boni)'!$G$11:$G$114)*('EntenteJuil2019 (avec boni)'!CI$11:CI$114)),0)</f>
        <v>#VALUE!</v>
      </c>
      <c r="CD46" s="52" t="e">
        <f>IF(CD44="Salarié",SUMPRODUCT(('Critères de recherche'!$C$10='EntenteJuil2019 (avec boni)'!$E$11:$E$114)*(SUMPRODUCT(('Impact intégration du boni'!CD43='Statut d''emploi'!$B$5:$B$87)*('Statut d''emploi'!$H$5:$H$87))='EntenteJuil2019 (avec boni)'!$G$11:$G$114)*('EntenteJuil2019 (avec boni)'!CJ$11:CJ$114)),0)</f>
        <v>#VALUE!</v>
      </c>
      <c r="CE46" s="52" t="e">
        <f>IF(CE44="Salarié",SUMPRODUCT(('Critères de recherche'!$C$10='EntenteJuil2019 (avec boni)'!$E$11:$E$114)*(SUMPRODUCT(('Impact intégration du boni'!CE43='Statut d''emploi'!$B$5:$B$87)*('Statut d''emploi'!$H$5:$H$87))='EntenteJuil2019 (avec boni)'!$G$11:$G$114)*('EntenteJuil2019 (avec boni)'!CK$11:CK$114)),0)</f>
        <v>#VALUE!</v>
      </c>
      <c r="CF46" s="52" t="e">
        <f>IF(CF44="Salarié",SUMPRODUCT(('Critères de recherche'!$C$10='EntenteJuil2019 (avec boni)'!$E$11:$E$114)*(SUMPRODUCT(('Impact intégration du boni'!CF43='Statut d''emploi'!$B$5:$B$87)*('Statut d''emploi'!$H$5:$H$87))='EntenteJuil2019 (avec boni)'!$G$11:$G$114)*('EntenteJuil2019 (avec boni)'!CL$11:CL$114)),0)</f>
        <v>#VALUE!</v>
      </c>
    </row>
    <row r="47" spans="2:84" hidden="1" outlineLevel="1" x14ac:dyDescent="0.25">
      <c r="B47" s="48" t="s">
        <v>33</v>
      </c>
      <c r="C47" s="52">
        <f t="shared" ref="C47:G47" si="18">IF(C44="Salarié",IF(C37&lt;&gt;"",C46*C37,0),0)</f>
        <v>0</v>
      </c>
      <c r="D47" s="52">
        <f t="shared" si="18"/>
        <v>0</v>
      </c>
      <c r="E47" s="52">
        <f t="shared" si="18"/>
        <v>0</v>
      </c>
      <c r="F47" s="52">
        <f t="shared" si="18"/>
        <v>0</v>
      </c>
      <c r="G47" s="52">
        <f t="shared" si="18"/>
        <v>0</v>
      </c>
      <c r="H47" s="52" t="e">
        <f t="shared" ref="H47:AM47" si="19">IF(H44="Salarié",IF(H37&lt;&gt;"",H46*H37,0),0)</f>
        <v>#VALUE!</v>
      </c>
      <c r="I47" s="52" t="e">
        <f t="shared" si="19"/>
        <v>#VALUE!</v>
      </c>
      <c r="J47" s="52" t="e">
        <f t="shared" si="19"/>
        <v>#VALUE!</v>
      </c>
      <c r="K47" s="52" t="e">
        <f t="shared" si="19"/>
        <v>#VALUE!</v>
      </c>
      <c r="L47" s="52" t="e">
        <f t="shared" si="19"/>
        <v>#VALUE!</v>
      </c>
      <c r="M47" s="52" t="e">
        <f t="shared" si="19"/>
        <v>#VALUE!</v>
      </c>
      <c r="N47" s="52" t="e">
        <f t="shared" si="19"/>
        <v>#VALUE!</v>
      </c>
      <c r="O47" s="52" t="e">
        <f t="shared" si="19"/>
        <v>#VALUE!</v>
      </c>
      <c r="P47" s="52" t="e">
        <f t="shared" si="19"/>
        <v>#VALUE!</v>
      </c>
      <c r="Q47" s="52" t="e">
        <f t="shared" si="19"/>
        <v>#VALUE!</v>
      </c>
      <c r="R47" s="52" t="e">
        <f t="shared" si="19"/>
        <v>#VALUE!</v>
      </c>
      <c r="S47" s="52" t="e">
        <f t="shared" si="19"/>
        <v>#VALUE!</v>
      </c>
      <c r="T47" s="52" t="e">
        <f t="shared" si="19"/>
        <v>#VALUE!</v>
      </c>
      <c r="U47" s="52" t="e">
        <f t="shared" si="19"/>
        <v>#VALUE!</v>
      </c>
      <c r="V47" s="52" t="e">
        <f t="shared" si="19"/>
        <v>#VALUE!</v>
      </c>
      <c r="W47" s="52" t="e">
        <f t="shared" si="19"/>
        <v>#VALUE!</v>
      </c>
      <c r="X47" s="52" t="e">
        <f t="shared" si="19"/>
        <v>#VALUE!</v>
      </c>
      <c r="Y47" s="52" t="e">
        <f t="shared" si="19"/>
        <v>#VALUE!</v>
      </c>
      <c r="Z47" s="52" t="e">
        <f t="shared" si="19"/>
        <v>#VALUE!</v>
      </c>
      <c r="AA47" s="52" t="e">
        <f t="shared" si="19"/>
        <v>#VALUE!</v>
      </c>
      <c r="AB47" s="52" t="e">
        <f t="shared" si="19"/>
        <v>#VALUE!</v>
      </c>
      <c r="AC47" s="52" t="e">
        <f t="shared" si="19"/>
        <v>#VALUE!</v>
      </c>
      <c r="AD47" s="52" t="e">
        <f t="shared" si="19"/>
        <v>#VALUE!</v>
      </c>
      <c r="AE47" s="52" t="e">
        <f t="shared" si="19"/>
        <v>#VALUE!</v>
      </c>
      <c r="AF47" s="52" t="e">
        <f t="shared" si="19"/>
        <v>#VALUE!</v>
      </c>
      <c r="AG47" s="52" t="e">
        <f t="shared" si="19"/>
        <v>#VALUE!</v>
      </c>
      <c r="AH47" s="52" t="e">
        <f t="shared" si="19"/>
        <v>#VALUE!</v>
      </c>
      <c r="AI47" s="52" t="e">
        <f t="shared" si="19"/>
        <v>#VALUE!</v>
      </c>
      <c r="AJ47" s="52" t="e">
        <f t="shared" si="19"/>
        <v>#VALUE!</v>
      </c>
      <c r="AK47" s="52" t="e">
        <f t="shared" si="19"/>
        <v>#VALUE!</v>
      </c>
      <c r="AL47" s="52" t="e">
        <f t="shared" si="19"/>
        <v>#VALUE!</v>
      </c>
      <c r="AM47" s="52" t="e">
        <f t="shared" si="19"/>
        <v>#VALUE!</v>
      </c>
      <c r="AN47" s="52" t="e">
        <f t="shared" ref="AN47:BS47" si="20">IF(AN44="Salarié",IF(AN37&lt;&gt;"",AN46*AN37,0),0)</f>
        <v>#VALUE!</v>
      </c>
      <c r="AO47" s="52" t="e">
        <f t="shared" si="20"/>
        <v>#VALUE!</v>
      </c>
      <c r="AP47" s="52" t="e">
        <f t="shared" si="20"/>
        <v>#VALUE!</v>
      </c>
      <c r="AQ47" s="52" t="e">
        <f t="shared" si="20"/>
        <v>#VALUE!</v>
      </c>
      <c r="AR47" s="52" t="e">
        <f t="shared" si="20"/>
        <v>#VALUE!</v>
      </c>
      <c r="AS47" s="52" t="e">
        <f t="shared" si="20"/>
        <v>#VALUE!</v>
      </c>
      <c r="AT47" s="52" t="e">
        <f t="shared" si="20"/>
        <v>#VALUE!</v>
      </c>
      <c r="AU47" s="52" t="e">
        <f t="shared" si="20"/>
        <v>#VALUE!</v>
      </c>
      <c r="AV47" s="52" t="e">
        <f t="shared" si="20"/>
        <v>#VALUE!</v>
      </c>
      <c r="AW47" s="52" t="e">
        <f t="shared" si="20"/>
        <v>#VALUE!</v>
      </c>
      <c r="AX47" s="52" t="e">
        <f t="shared" si="20"/>
        <v>#VALUE!</v>
      </c>
      <c r="AY47" s="52" t="e">
        <f t="shared" si="20"/>
        <v>#VALUE!</v>
      </c>
      <c r="AZ47" s="52" t="e">
        <f t="shared" si="20"/>
        <v>#VALUE!</v>
      </c>
      <c r="BA47" s="52" t="e">
        <f t="shared" si="20"/>
        <v>#VALUE!</v>
      </c>
      <c r="BB47" s="52" t="e">
        <f t="shared" si="20"/>
        <v>#VALUE!</v>
      </c>
      <c r="BC47" s="52" t="e">
        <f t="shared" si="20"/>
        <v>#VALUE!</v>
      </c>
      <c r="BD47" s="52" t="e">
        <f t="shared" si="20"/>
        <v>#VALUE!</v>
      </c>
      <c r="BE47" s="52" t="e">
        <f t="shared" si="20"/>
        <v>#VALUE!</v>
      </c>
      <c r="BF47" s="52" t="e">
        <f t="shared" si="20"/>
        <v>#VALUE!</v>
      </c>
      <c r="BG47" s="52" t="e">
        <f t="shared" si="20"/>
        <v>#VALUE!</v>
      </c>
      <c r="BH47" s="52" t="e">
        <f t="shared" si="20"/>
        <v>#VALUE!</v>
      </c>
      <c r="BI47" s="52" t="e">
        <f t="shared" si="20"/>
        <v>#VALUE!</v>
      </c>
      <c r="BJ47" s="52" t="e">
        <f t="shared" si="20"/>
        <v>#VALUE!</v>
      </c>
      <c r="BK47" s="52" t="e">
        <f t="shared" si="20"/>
        <v>#VALUE!</v>
      </c>
      <c r="BL47" s="52" t="e">
        <f t="shared" si="20"/>
        <v>#VALUE!</v>
      </c>
      <c r="BM47" s="52" t="e">
        <f t="shared" si="20"/>
        <v>#VALUE!</v>
      </c>
      <c r="BN47" s="52" t="e">
        <f t="shared" si="20"/>
        <v>#VALUE!</v>
      </c>
      <c r="BO47" s="52" t="e">
        <f t="shared" si="20"/>
        <v>#VALUE!</v>
      </c>
      <c r="BP47" s="52" t="e">
        <f t="shared" si="20"/>
        <v>#VALUE!</v>
      </c>
      <c r="BQ47" s="52" t="e">
        <f t="shared" si="20"/>
        <v>#VALUE!</v>
      </c>
      <c r="BR47" s="52" t="e">
        <f t="shared" si="20"/>
        <v>#VALUE!</v>
      </c>
      <c r="BS47" s="52" t="e">
        <f t="shared" si="20"/>
        <v>#VALUE!</v>
      </c>
      <c r="BT47" s="52" t="e">
        <f t="shared" ref="BT47:CY47" si="21">IF(BT44="Salarié",IF(BT37&lt;&gt;"",BT46*BT37,0),0)</f>
        <v>#VALUE!</v>
      </c>
      <c r="BU47" s="52" t="e">
        <f t="shared" si="21"/>
        <v>#VALUE!</v>
      </c>
      <c r="BV47" s="52" t="e">
        <f t="shared" si="21"/>
        <v>#VALUE!</v>
      </c>
      <c r="BW47" s="52" t="e">
        <f t="shared" si="21"/>
        <v>#VALUE!</v>
      </c>
      <c r="BX47" s="52" t="e">
        <f t="shared" si="21"/>
        <v>#VALUE!</v>
      </c>
      <c r="BY47" s="52" t="e">
        <f t="shared" si="21"/>
        <v>#VALUE!</v>
      </c>
      <c r="BZ47" s="52" t="e">
        <f t="shared" si="21"/>
        <v>#VALUE!</v>
      </c>
      <c r="CA47" s="52" t="e">
        <f t="shared" si="21"/>
        <v>#VALUE!</v>
      </c>
      <c r="CB47" s="52" t="e">
        <f t="shared" si="21"/>
        <v>#VALUE!</v>
      </c>
      <c r="CC47" s="52" t="e">
        <f t="shared" si="21"/>
        <v>#VALUE!</v>
      </c>
      <c r="CD47" s="52" t="e">
        <f t="shared" si="21"/>
        <v>#VALUE!</v>
      </c>
      <c r="CE47" s="52" t="e">
        <f t="shared" si="21"/>
        <v>#VALUE!</v>
      </c>
      <c r="CF47" s="52" t="e">
        <f t="shared" si="21"/>
        <v>#VALUE!</v>
      </c>
    </row>
    <row r="48" spans="2:84" hidden="1" outlineLevel="1" x14ac:dyDescent="0.25">
      <c r="B48" s="48" t="s">
        <v>49</v>
      </c>
      <c r="C48" s="52">
        <f t="shared" ref="C48:G48" si="22">IF(C44="Retraité",IF(B48=0,$D$70,B48*(1+C38)),0)</f>
        <v>0</v>
      </c>
      <c r="D48" s="52">
        <f t="shared" si="22"/>
        <v>0</v>
      </c>
      <c r="E48" s="52">
        <f t="shared" si="22"/>
        <v>0</v>
      </c>
      <c r="F48" s="52">
        <f t="shared" si="22"/>
        <v>0</v>
      </c>
      <c r="G48" s="52">
        <f t="shared" si="22"/>
        <v>0</v>
      </c>
      <c r="H48" s="52" t="e">
        <f t="shared" ref="H48:AM48" si="23">IF(H44="Retraité",IF(G48=0,$D$70,G48*(1+H38)),0)</f>
        <v>#VALUE!</v>
      </c>
      <c r="I48" s="52" t="e">
        <f t="shared" si="23"/>
        <v>#VALUE!</v>
      </c>
      <c r="J48" s="52" t="e">
        <f t="shared" si="23"/>
        <v>#VALUE!</v>
      </c>
      <c r="K48" s="52" t="e">
        <f t="shared" si="23"/>
        <v>#VALUE!</v>
      </c>
      <c r="L48" s="52" t="e">
        <f t="shared" si="23"/>
        <v>#VALUE!</v>
      </c>
      <c r="M48" s="52" t="e">
        <f t="shared" si="23"/>
        <v>#VALUE!</v>
      </c>
      <c r="N48" s="52" t="e">
        <f t="shared" si="23"/>
        <v>#VALUE!</v>
      </c>
      <c r="O48" s="52" t="e">
        <f t="shared" si="23"/>
        <v>#VALUE!</v>
      </c>
      <c r="P48" s="52" t="e">
        <f t="shared" si="23"/>
        <v>#VALUE!</v>
      </c>
      <c r="Q48" s="52" t="e">
        <f t="shared" si="23"/>
        <v>#VALUE!</v>
      </c>
      <c r="R48" s="52" t="e">
        <f t="shared" si="23"/>
        <v>#VALUE!</v>
      </c>
      <c r="S48" s="52" t="e">
        <f t="shared" si="23"/>
        <v>#VALUE!</v>
      </c>
      <c r="T48" s="52" t="e">
        <f t="shared" si="23"/>
        <v>#VALUE!</v>
      </c>
      <c r="U48" s="52" t="e">
        <f t="shared" si="23"/>
        <v>#VALUE!</v>
      </c>
      <c r="V48" s="52" t="e">
        <f t="shared" si="23"/>
        <v>#VALUE!</v>
      </c>
      <c r="W48" s="52" t="e">
        <f t="shared" si="23"/>
        <v>#VALUE!</v>
      </c>
      <c r="X48" s="52" t="e">
        <f t="shared" si="23"/>
        <v>#VALUE!</v>
      </c>
      <c r="Y48" s="52" t="e">
        <f t="shared" si="23"/>
        <v>#VALUE!</v>
      </c>
      <c r="Z48" s="52" t="e">
        <f t="shared" si="23"/>
        <v>#VALUE!</v>
      </c>
      <c r="AA48" s="52" t="e">
        <f t="shared" si="23"/>
        <v>#VALUE!</v>
      </c>
      <c r="AB48" s="52" t="e">
        <f t="shared" si="23"/>
        <v>#VALUE!</v>
      </c>
      <c r="AC48" s="52" t="e">
        <f t="shared" si="23"/>
        <v>#VALUE!</v>
      </c>
      <c r="AD48" s="52" t="e">
        <f t="shared" si="23"/>
        <v>#VALUE!</v>
      </c>
      <c r="AE48" s="52" t="e">
        <f t="shared" si="23"/>
        <v>#VALUE!</v>
      </c>
      <c r="AF48" s="52" t="e">
        <f t="shared" si="23"/>
        <v>#VALUE!</v>
      </c>
      <c r="AG48" s="52" t="e">
        <f t="shared" si="23"/>
        <v>#VALUE!</v>
      </c>
      <c r="AH48" s="52" t="e">
        <f t="shared" si="23"/>
        <v>#VALUE!</v>
      </c>
      <c r="AI48" s="52" t="e">
        <f t="shared" si="23"/>
        <v>#VALUE!</v>
      </c>
      <c r="AJ48" s="52" t="e">
        <f t="shared" si="23"/>
        <v>#VALUE!</v>
      </c>
      <c r="AK48" s="52" t="e">
        <f t="shared" si="23"/>
        <v>#VALUE!</v>
      </c>
      <c r="AL48" s="52" t="e">
        <f t="shared" si="23"/>
        <v>#VALUE!</v>
      </c>
      <c r="AM48" s="52" t="e">
        <f t="shared" si="23"/>
        <v>#VALUE!</v>
      </c>
      <c r="AN48" s="52" t="e">
        <f t="shared" ref="AN48:BS48" si="24">IF(AN44="Retraité",IF(AM48=0,$D$70,AM48*(1+AN38)),0)</f>
        <v>#VALUE!</v>
      </c>
      <c r="AO48" s="52" t="e">
        <f t="shared" si="24"/>
        <v>#VALUE!</v>
      </c>
      <c r="AP48" s="52" t="e">
        <f t="shared" si="24"/>
        <v>#VALUE!</v>
      </c>
      <c r="AQ48" s="52" t="e">
        <f t="shared" si="24"/>
        <v>#VALUE!</v>
      </c>
      <c r="AR48" s="52" t="e">
        <f t="shared" si="24"/>
        <v>#VALUE!</v>
      </c>
      <c r="AS48" s="52" t="e">
        <f t="shared" si="24"/>
        <v>#VALUE!</v>
      </c>
      <c r="AT48" s="52" t="e">
        <f t="shared" si="24"/>
        <v>#VALUE!</v>
      </c>
      <c r="AU48" s="52" t="e">
        <f t="shared" si="24"/>
        <v>#VALUE!</v>
      </c>
      <c r="AV48" s="52" t="e">
        <f t="shared" si="24"/>
        <v>#VALUE!</v>
      </c>
      <c r="AW48" s="52" t="e">
        <f t="shared" si="24"/>
        <v>#VALUE!</v>
      </c>
      <c r="AX48" s="52" t="e">
        <f t="shared" si="24"/>
        <v>#VALUE!</v>
      </c>
      <c r="AY48" s="52" t="e">
        <f t="shared" si="24"/>
        <v>#VALUE!</v>
      </c>
      <c r="AZ48" s="52" t="e">
        <f t="shared" si="24"/>
        <v>#VALUE!</v>
      </c>
      <c r="BA48" s="52" t="e">
        <f t="shared" si="24"/>
        <v>#VALUE!</v>
      </c>
      <c r="BB48" s="52" t="e">
        <f t="shared" si="24"/>
        <v>#VALUE!</v>
      </c>
      <c r="BC48" s="52" t="e">
        <f t="shared" si="24"/>
        <v>#VALUE!</v>
      </c>
      <c r="BD48" s="52" t="e">
        <f t="shared" si="24"/>
        <v>#VALUE!</v>
      </c>
      <c r="BE48" s="52" t="e">
        <f t="shared" si="24"/>
        <v>#VALUE!</v>
      </c>
      <c r="BF48" s="52" t="e">
        <f t="shared" si="24"/>
        <v>#VALUE!</v>
      </c>
      <c r="BG48" s="52" t="e">
        <f t="shared" si="24"/>
        <v>#VALUE!</v>
      </c>
      <c r="BH48" s="52" t="e">
        <f t="shared" si="24"/>
        <v>#VALUE!</v>
      </c>
      <c r="BI48" s="52" t="e">
        <f t="shared" si="24"/>
        <v>#VALUE!</v>
      </c>
      <c r="BJ48" s="52" t="e">
        <f t="shared" si="24"/>
        <v>#VALUE!</v>
      </c>
      <c r="BK48" s="52" t="e">
        <f t="shared" si="24"/>
        <v>#VALUE!</v>
      </c>
      <c r="BL48" s="52" t="e">
        <f t="shared" si="24"/>
        <v>#VALUE!</v>
      </c>
      <c r="BM48" s="52" t="e">
        <f t="shared" si="24"/>
        <v>#VALUE!</v>
      </c>
      <c r="BN48" s="52" t="e">
        <f t="shared" si="24"/>
        <v>#VALUE!</v>
      </c>
      <c r="BO48" s="52" t="e">
        <f t="shared" si="24"/>
        <v>#VALUE!</v>
      </c>
      <c r="BP48" s="52" t="e">
        <f t="shared" si="24"/>
        <v>#VALUE!</v>
      </c>
      <c r="BQ48" s="52" t="e">
        <f t="shared" si="24"/>
        <v>#VALUE!</v>
      </c>
      <c r="BR48" s="52" t="e">
        <f t="shared" si="24"/>
        <v>#VALUE!</v>
      </c>
      <c r="BS48" s="52" t="e">
        <f t="shared" si="24"/>
        <v>#VALUE!</v>
      </c>
      <c r="BT48" s="52" t="e">
        <f t="shared" ref="BT48:CF48" si="25">IF(BT44="Retraité",IF(BS48=0,$D$70,BS48*(1+BT38)),0)</f>
        <v>#VALUE!</v>
      </c>
      <c r="BU48" s="52" t="e">
        <f t="shared" si="25"/>
        <v>#VALUE!</v>
      </c>
      <c r="BV48" s="52" t="e">
        <f t="shared" si="25"/>
        <v>#VALUE!</v>
      </c>
      <c r="BW48" s="52" t="e">
        <f t="shared" si="25"/>
        <v>#VALUE!</v>
      </c>
      <c r="BX48" s="52" t="e">
        <f t="shared" si="25"/>
        <v>#VALUE!</v>
      </c>
      <c r="BY48" s="52" t="e">
        <f t="shared" si="25"/>
        <v>#VALUE!</v>
      </c>
      <c r="BZ48" s="52" t="e">
        <f t="shared" si="25"/>
        <v>#VALUE!</v>
      </c>
      <c r="CA48" s="52" t="e">
        <f t="shared" si="25"/>
        <v>#VALUE!</v>
      </c>
      <c r="CB48" s="52" t="e">
        <f t="shared" si="25"/>
        <v>#VALUE!</v>
      </c>
      <c r="CC48" s="52" t="e">
        <f t="shared" si="25"/>
        <v>#VALUE!</v>
      </c>
      <c r="CD48" s="52" t="e">
        <f t="shared" si="25"/>
        <v>#VALUE!</v>
      </c>
      <c r="CE48" s="52" t="e">
        <f t="shared" si="25"/>
        <v>#VALUE!</v>
      </c>
      <c r="CF48" s="52" t="e">
        <f t="shared" si="25"/>
        <v>#VALUE!</v>
      </c>
    </row>
    <row r="49" spans="2:84" ht="15.75" hidden="1" outlineLevel="1" thickBot="1" x14ac:dyDescent="0.3">
      <c r="B49" s="57" t="s">
        <v>139</v>
      </c>
      <c r="C49" s="54">
        <f t="shared" ref="C49:F49" si="26">SUM(C46:C48)</f>
        <v>0</v>
      </c>
      <c r="D49" s="54">
        <f t="shared" si="26"/>
        <v>0</v>
      </c>
      <c r="E49" s="54">
        <f t="shared" si="26"/>
        <v>0</v>
      </c>
      <c r="F49" s="54">
        <f t="shared" si="26"/>
        <v>0</v>
      </c>
      <c r="G49" s="54">
        <f>SUM(G46:G48)</f>
        <v>0</v>
      </c>
      <c r="H49" s="54" t="e">
        <f t="shared" ref="H49:BS49" si="27">SUM(H46:H48)</f>
        <v>#VALUE!</v>
      </c>
      <c r="I49" s="54" t="e">
        <f t="shared" si="27"/>
        <v>#VALUE!</v>
      </c>
      <c r="J49" s="54" t="e">
        <f t="shared" si="27"/>
        <v>#VALUE!</v>
      </c>
      <c r="K49" s="54" t="e">
        <f t="shared" si="27"/>
        <v>#VALUE!</v>
      </c>
      <c r="L49" s="54" t="e">
        <f t="shared" si="27"/>
        <v>#VALUE!</v>
      </c>
      <c r="M49" s="54" t="e">
        <f t="shared" si="27"/>
        <v>#VALUE!</v>
      </c>
      <c r="N49" s="54" t="e">
        <f t="shared" si="27"/>
        <v>#VALUE!</v>
      </c>
      <c r="O49" s="54" t="e">
        <f t="shared" si="27"/>
        <v>#VALUE!</v>
      </c>
      <c r="P49" s="54" t="e">
        <f t="shared" si="27"/>
        <v>#VALUE!</v>
      </c>
      <c r="Q49" s="54" t="e">
        <f t="shared" si="27"/>
        <v>#VALUE!</v>
      </c>
      <c r="R49" s="54" t="e">
        <f t="shared" si="27"/>
        <v>#VALUE!</v>
      </c>
      <c r="S49" s="54" t="e">
        <f t="shared" si="27"/>
        <v>#VALUE!</v>
      </c>
      <c r="T49" s="54" t="e">
        <f t="shared" si="27"/>
        <v>#VALUE!</v>
      </c>
      <c r="U49" s="54" t="e">
        <f t="shared" si="27"/>
        <v>#VALUE!</v>
      </c>
      <c r="V49" s="54" t="e">
        <f t="shared" si="27"/>
        <v>#VALUE!</v>
      </c>
      <c r="W49" s="54" t="e">
        <f t="shared" si="27"/>
        <v>#VALUE!</v>
      </c>
      <c r="X49" s="54" t="e">
        <f t="shared" si="27"/>
        <v>#VALUE!</v>
      </c>
      <c r="Y49" s="54" t="e">
        <f t="shared" si="27"/>
        <v>#VALUE!</v>
      </c>
      <c r="Z49" s="54" t="e">
        <f t="shared" si="27"/>
        <v>#VALUE!</v>
      </c>
      <c r="AA49" s="54" t="e">
        <f t="shared" si="27"/>
        <v>#VALUE!</v>
      </c>
      <c r="AB49" s="54" t="e">
        <f t="shared" si="27"/>
        <v>#VALUE!</v>
      </c>
      <c r="AC49" s="54" t="e">
        <f t="shared" si="27"/>
        <v>#VALUE!</v>
      </c>
      <c r="AD49" s="54" t="e">
        <f t="shared" si="27"/>
        <v>#VALUE!</v>
      </c>
      <c r="AE49" s="54" t="e">
        <f t="shared" si="27"/>
        <v>#VALUE!</v>
      </c>
      <c r="AF49" s="54" t="e">
        <f t="shared" si="27"/>
        <v>#VALUE!</v>
      </c>
      <c r="AG49" s="54" t="e">
        <f t="shared" si="27"/>
        <v>#VALUE!</v>
      </c>
      <c r="AH49" s="54" t="e">
        <f t="shared" si="27"/>
        <v>#VALUE!</v>
      </c>
      <c r="AI49" s="54" t="e">
        <f t="shared" si="27"/>
        <v>#VALUE!</v>
      </c>
      <c r="AJ49" s="54" t="e">
        <f t="shared" si="27"/>
        <v>#VALUE!</v>
      </c>
      <c r="AK49" s="54" t="e">
        <f t="shared" si="27"/>
        <v>#VALUE!</v>
      </c>
      <c r="AL49" s="54" t="e">
        <f t="shared" si="27"/>
        <v>#VALUE!</v>
      </c>
      <c r="AM49" s="54" t="e">
        <f t="shared" si="27"/>
        <v>#VALUE!</v>
      </c>
      <c r="AN49" s="54" t="e">
        <f t="shared" si="27"/>
        <v>#VALUE!</v>
      </c>
      <c r="AO49" s="54" t="e">
        <f t="shared" si="27"/>
        <v>#VALUE!</v>
      </c>
      <c r="AP49" s="54" t="e">
        <f t="shared" si="27"/>
        <v>#VALUE!</v>
      </c>
      <c r="AQ49" s="54" t="e">
        <f t="shared" si="27"/>
        <v>#VALUE!</v>
      </c>
      <c r="AR49" s="54" t="e">
        <f t="shared" si="27"/>
        <v>#VALUE!</v>
      </c>
      <c r="AS49" s="54" t="e">
        <f t="shared" si="27"/>
        <v>#VALUE!</v>
      </c>
      <c r="AT49" s="54" t="e">
        <f t="shared" si="27"/>
        <v>#VALUE!</v>
      </c>
      <c r="AU49" s="54" t="e">
        <f t="shared" si="27"/>
        <v>#VALUE!</v>
      </c>
      <c r="AV49" s="54" t="e">
        <f t="shared" si="27"/>
        <v>#VALUE!</v>
      </c>
      <c r="AW49" s="54" t="e">
        <f t="shared" si="27"/>
        <v>#VALUE!</v>
      </c>
      <c r="AX49" s="54" t="e">
        <f t="shared" si="27"/>
        <v>#VALUE!</v>
      </c>
      <c r="AY49" s="54" t="e">
        <f t="shared" si="27"/>
        <v>#VALUE!</v>
      </c>
      <c r="AZ49" s="54" t="e">
        <f t="shared" si="27"/>
        <v>#VALUE!</v>
      </c>
      <c r="BA49" s="54" t="e">
        <f t="shared" si="27"/>
        <v>#VALUE!</v>
      </c>
      <c r="BB49" s="54" t="e">
        <f t="shared" si="27"/>
        <v>#VALUE!</v>
      </c>
      <c r="BC49" s="54" t="e">
        <f t="shared" si="27"/>
        <v>#VALUE!</v>
      </c>
      <c r="BD49" s="54" t="e">
        <f t="shared" si="27"/>
        <v>#VALUE!</v>
      </c>
      <c r="BE49" s="54" t="e">
        <f t="shared" si="27"/>
        <v>#VALUE!</v>
      </c>
      <c r="BF49" s="54" t="e">
        <f t="shared" si="27"/>
        <v>#VALUE!</v>
      </c>
      <c r="BG49" s="54" t="e">
        <f t="shared" si="27"/>
        <v>#VALUE!</v>
      </c>
      <c r="BH49" s="54" t="e">
        <f t="shared" si="27"/>
        <v>#VALUE!</v>
      </c>
      <c r="BI49" s="54" t="e">
        <f t="shared" si="27"/>
        <v>#VALUE!</v>
      </c>
      <c r="BJ49" s="54" t="e">
        <f t="shared" si="27"/>
        <v>#VALUE!</v>
      </c>
      <c r="BK49" s="54" t="e">
        <f t="shared" si="27"/>
        <v>#VALUE!</v>
      </c>
      <c r="BL49" s="54" t="e">
        <f t="shared" si="27"/>
        <v>#VALUE!</v>
      </c>
      <c r="BM49" s="54" t="e">
        <f t="shared" si="27"/>
        <v>#VALUE!</v>
      </c>
      <c r="BN49" s="54" t="e">
        <f t="shared" si="27"/>
        <v>#VALUE!</v>
      </c>
      <c r="BO49" s="54" t="e">
        <f t="shared" si="27"/>
        <v>#VALUE!</v>
      </c>
      <c r="BP49" s="54" t="e">
        <f t="shared" si="27"/>
        <v>#VALUE!</v>
      </c>
      <c r="BQ49" s="54" t="e">
        <f t="shared" si="27"/>
        <v>#VALUE!</v>
      </c>
      <c r="BR49" s="54" t="e">
        <f t="shared" si="27"/>
        <v>#VALUE!</v>
      </c>
      <c r="BS49" s="54" t="e">
        <f t="shared" si="27"/>
        <v>#VALUE!</v>
      </c>
      <c r="BT49" s="54" t="e">
        <f t="shared" ref="BT49:CF49" si="28">SUM(BT46:BT48)</f>
        <v>#VALUE!</v>
      </c>
      <c r="BU49" s="54" t="e">
        <f t="shared" si="28"/>
        <v>#VALUE!</v>
      </c>
      <c r="BV49" s="54" t="e">
        <f t="shared" si="28"/>
        <v>#VALUE!</v>
      </c>
      <c r="BW49" s="54" t="e">
        <f t="shared" si="28"/>
        <v>#VALUE!</v>
      </c>
      <c r="BX49" s="54" t="e">
        <f t="shared" si="28"/>
        <v>#VALUE!</v>
      </c>
      <c r="BY49" s="54" t="e">
        <f t="shared" si="28"/>
        <v>#VALUE!</v>
      </c>
      <c r="BZ49" s="54" t="e">
        <f t="shared" si="28"/>
        <v>#VALUE!</v>
      </c>
      <c r="CA49" s="54" t="e">
        <f t="shared" si="28"/>
        <v>#VALUE!</v>
      </c>
      <c r="CB49" s="54" t="e">
        <f t="shared" si="28"/>
        <v>#VALUE!</v>
      </c>
      <c r="CC49" s="54" t="e">
        <f t="shared" si="28"/>
        <v>#VALUE!</v>
      </c>
      <c r="CD49" s="54" t="e">
        <f t="shared" si="28"/>
        <v>#VALUE!</v>
      </c>
      <c r="CE49" s="54" t="e">
        <f t="shared" si="28"/>
        <v>#VALUE!</v>
      </c>
      <c r="CF49" s="54" t="e">
        <f t="shared" si="28"/>
        <v>#VALUE!</v>
      </c>
    </row>
    <row r="50" spans="2:84" ht="15.75" hidden="1" outlineLevel="1" thickTop="1" x14ac:dyDescent="0.25">
      <c r="B50" s="117"/>
      <c r="C50" s="96"/>
      <c r="D50" s="96"/>
      <c r="E50" s="96"/>
      <c r="F50" s="93"/>
      <c r="G50" s="93"/>
      <c r="H50" s="93"/>
      <c r="I50" s="93"/>
      <c r="J50" s="93"/>
      <c r="K50" s="93"/>
      <c r="L50" s="93"/>
      <c r="M50" s="93"/>
      <c r="N50" s="93"/>
      <c r="O50" s="93"/>
      <c r="P50" s="93"/>
      <c r="Q50" s="93"/>
      <c r="R50" s="93"/>
      <c r="S50" s="93"/>
      <c r="T50" s="93"/>
      <c r="U50" s="93"/>
      <c r="V50" s="93"/>
      <c r="W50" s="93"/>
      <c r="X50" s="93"/>
      <c r="Y50" s="93"/>
      <c r="Z50" s="93"/>
      <c r="AA50" s="93"/>
      <c r="AB50" s="93"/>
      <c r="AC50" s="93"/>
      <c r="AD50" s="93"/>
      <c r="AE50" s="93"/>
      <c r="AF50" s="93"/>
      <c r="AG50" s="93"/>
      <c r="AH50" s="93"/>
      <c r="AI50" s="93"/>
      <c r="AJ50" s="93"/>
      <c r="AK50" s="93"/>
      <c r="AL50" s="93"/>
      <c r="AM50" s="93"/>
      <c r="AN50" s="93"/>
      <c r="AO50" s="93"/>
      <c r="AP50" s="93"/>
      <c r="AQ50" s="93"/>
      <c r="AR50" s="93"/>
      <c r="AS50" s="93"/>
      <c r="AT50" s="93"/>
      <c r="AU50" s="93"/>
      <c r="AV50" s="93"/>
      <c r="AW50" s="93"/>
      <c r="AX50" s="93"/>
      <c r="AY50" s="93"/>
      <c r="AZ50" s="93"/>
      <c r="BA50" s="93"/>
      <c r="BB50" s="93"/>
      <c r="BC50" s="93"/>
      <c r="BD50" s="93"/>
      <c r="BE50" s="93"/>
      <c r="BF50" s="93"/>
      <c r="BG50" s="93"/>
      <c r="BH50" s="93"/>
      <c r="BI50" s="93"/>
      <c r="BJ50" s="93"/>
      <c r="BK50" s="93"/>
      <c r="BL50" s="93"/>
      <c r="BM50" s="93"/>
      <c r="BN50" s="93"/>
      <c r="BO50" s="93"/>
      <c r="BP50" s="93"/>
      <c r="BQ50" s="93"/>
      <c r="BR50" s="93"/>
      <c r="BS50" s="93"/>
      <c r="BT50" s="93"/>
      <c r="BU50" s="93"/>
      <c r="BV50" s="93"/>
      <c r="BW50" s="93"/>
      <c r="BX50" s="93"/>
      <c r="BY50" s="93"/>
      <c r="BZ50" s="93"/>
      <c r="CA50" s="93"/>
      <c r="CB50" s="93"/>
    </row>
    <row r="51" spans="2:84" collapsed="1" x14ac:dyDescent="0.25">
      <c r="B51" s="40"/>
      <c r="C51" s="42"/>
      <c r="D51" s="110"/>
      <c r="E51" s="110"/>
      <c r="F51" s="110"/>
      <c r="G51" s="110"/>
      <c r="H51" s="110"/>
      <c r="I51" s="110"/>
      <c r="J51" s="110"/>
      <c r="K51" s="110"/>
      <c r="L51" s="110"/>
      <c r="M51" s="110"/>
      <c r="N51" s="110"/>
      <c r="O51" s="110"/>
      <c r="P51" s="110"/>
      <c r="Q51" s="110"/>
      <c r="R51" s="110"/>
      <c r="S51" s="110"/>
      <c r="T51" s="110"/>
      <c r="U51" s="110"/>
      <c r="V51" s="110"/>
      <c r="W51" s="110"/>
      <c r="X51" s="110"/>
    </row>
    <row r="52" spans="2:84" ht="15.75" thickBot="1" x14ac:dyDescent="0.3">
      <c r="F52" s="78"/>
    </row>
    <row r="53" spans="2:84" ht="18.75" x14ac:dyDescent="0.3">
      <c r="B53" s="88" t="s">
        <v>144</v>
      </c>
      <c r="C53" s="89"/>
      <c r="D53" s="89"/>
      <c r="E53" s="90"/>
      <c r="G53" s="88" t="s">
        <v>179</v>
      </c>
      <c r="H53" s="89"/>
      <c r="I53" s="89"/>
      <c r="J53" s="106"/>
      <c r="K53" s="106"/>
      <c r="L53" s="90"/>
      <c r="N53" s="88" t="s">
        <v>175</v>
      </c>
      <c r="O53" s="89"/>
      <c r="P53" s="89"/>
      <c r="Q53" s="106"/>
      <c r="R53" s="106"/>
      <c r="S53" s="90"/>
    </row>
    <row r="54" spans="2:84" x14ac:dyDescent="0.25">
      <c r="B54" s="64"/>
      <c r="C54" s="65"/>
      <c r="D54" s="65"/>
      <c r="E54" s="66"/>
      <c r="G54" s="64"/>
      <c r="H54" s="65"/>
      <c r="I54" s="65"/>
      <c r="J54" s="65"/>
      <c r="K54" s="65"/>
      <c r="L54" s="66"/>
      <c r="N54" s="64"/>
      <c r="O54" s="65"/>
      <c r="P54" s="65"/>
      <c r="Q54" s="65"/>
      <c r="R54" s="65"/>
      <c r="S54" s="107"/>
    </row>
    <row r="55" spans="2:84" ht="90" x14ac:dyDescent="0.25">
      <c r="B55" s="64"/>
      <c r="C55" s="115" t="s">
        <v>198</v>
      </c>
      <c r="D55" s="116" t="s">
        <v>199</v>
      </c>
      <c r="E55" s="91" t="s">
        <v>160</v>
      </c>
      <c r="G55" s="136"/>
      <c r="H55" s="137"/>
      <c r="I55" s="137"/>
      <c r="J55" s="115" t="s">
        <v>198</v>
      </c>
      <c r="K55" s="116" t="s">
        <v>199</v>
      </c>
      <c r="L55" s="91" t="s">
        <v>160</v>
      </c>
      <c r="N55" s="64"/>
      <c r="O55" s="65"/>
      <c r="P55" s="65"/>
      <c r="Q55" s="115" t="s">
        <v>198</v>
      </c>
      <c r="R55" s="116" t="s">
        <v>199</v>
      </c>
      <c r="S55" s="91" t="s">
        <v>160</v>
      </c>
    </row>
    <row r="56" spans="2:84" x14ac:dyDescent="0.25">
      <c r="B56" s="92" t="s">
        <v>136</v>
      </c>
      <c r="C56" s="65"/>
      <c r="D56" s="65"/>
      <c r="E56" s="66"/>
      <c r="G56" s="86" t="s">
        <v>168</v>
      </c>
      <c r="H56" s="73"/>
      <c r="I56" s="73"/>
      <c r="J56" s="93">
        <f>IF('Critères de recherche'!T10&gt;0,MAX($G$26:$CF$26)/1826.3*'Critères de recherche'!T10,0)</f>
        <v>0</v>
      </c>
      <c r="K56" s="93">
        <f>IF('Critères de recherche'!T10&gt;0,MAX($G$46:$CF$46)/1826.3*'Critères de recherche'!T10,0)</f>
        <v>0</v>
      </c>
      <c r="L56" s="94">
        <f>K56-J56</f>
        <v>0</v>
      </c>
      <c r="N56" s="86" t="s">
        <v>177</v>
      </c>
      <c r="O56" s="65"/>
      <c r="P56" s="65"/>
      <c r="Q56" s="93">
        <f>IFERROR(SUM(H26:CF26)/('Critères de recherche'!I11*1826.3)*7*'Critères de recherche'!I11*3,0)</f>
        <v>0</v>
      </c>
      <c r="R56" s="93"/>
      <c r="S56" s="94">
        <f>R56-Q56</f>
        <v>0</v>
      </c>
    </row>
    <row r="57" spans="2:84" x14ac:dyDescent="0.25">
      <c r="B57" s="86" t="s">
        <v>36</v>
      </c>
      <c r="C57" s="93" t="e">
        <f>SUM(H26:CF26)</f>
        <v>#VALUE!</v>
      </c>
      <c r="D57" s="93" t="e">
        <f>SUM(H46:CF46)</f>
        <v>#VALUE!</v>
      </c>
      <c r="E57" s="94" t="e">
        <f>D57-C57</f>
        <v>#VALUE!</v>
      </c>
      <c r="G57" s="86" t="s">
        <v>167</v>
      </c>
      <c r="H57" s="73"/>
      <c r="I57" s="73"/>
      <c r="J57" s="93">
        <f>IF('Critères de recherche'!T11&gt;0,MAX($G$26:$CF$26)/1826.3*'Critères de recherche'!T11,0)</f>
        <v>0</v>
      </c>
      <c r="K57" s="93">
        <f>IF('Critères de recherche'!T11&gt;0,MAX($G$46:$CF$46)/1826.3*'Critères de recherche'!T11,0)</f>
        <v>0</v>
      </c>
      <c r="L57" s="94">
        <f>K57-J57</f>
        <v>0</v>
      </c>
      <c r="N57" s="86" t="s">
        <v>173</v>
      </c>
      <c r="O57" s="65"/>
      <c r="P57" s="65"/>
      <c r="Q57" s="93"/>
      <c r="R57" s="93" t="e">
        <f>'Critères de recherche'!I11*450</f>
        <v>#VALUE!</v>
      </c>
      <c r="S57" s="94" t="e">
        <f>R57-Q57</f>
        <v>#VALUE!</v>
      </c>
    </row>
    <row r="58" spans="2:84" x14ac:dyDescent="0.25">
      <c r="B58" s="86" t="s">
        <v>33</v>
      </c>
      <c r="C58" s="93" t="e">
        <f>SUM(H27:CF27)</f>
        <v>#VALUE!</v>
      </c>
      <c r="D58" s="93" t="e">
        <f>SUM(H47:CF47)</f>
        <v>#VALUE!</v>
      </c>
      <c r="E58" s="94" t="e">
        <f t="shared" ref="E58:E72" si="29">D58-C58</f>
        <v>#VALUE!</v>
      </c>
      <c r="G58" s="86" t="s">
        <v>166</v>
      </c>
      <c r="H58" s="73"/>
      <c r="I58" s="73"/>
      <c r="J58" s="93">
        <f>IF('Critères de recherche'!T12&gt;0,MAX($G$26:$CF$26)/1826.3*'Critères de recherche'!T12,0)</f>
        <v>0</v>
      </c>
      <c r="K58" s="93">
        <f>IF('Critères de recherche'!T12&gt;0,MAX($G$46:$CF$46)/1826.3*'Critères de recherche'!T12,0)</f>
        <v>0</v>
      </c>
      <c r="L58" s="94">
        <f>K58-J58</f>
        <v>0</v>
      </c>
      <c r="N58" s="86" t="s">
        <v>174</v>
      </c>
      <c r="O58" s="65"/>
      <c r="P58" s="65"/>
      <c r="Q58" s="93"/>
      <c r="R58" s="93" t="e">
        <f>0.00625819682953235*SUM(H46:CF46)/2</f>
        <v>#VALUE!</v>
      </c>
      <c r="S58" s="94" t="e">
        <f>R58-Q58</f>
        <v>#VALUE!</v>
      </c>
    </row>
    <row r="59" spans="2:84" ht="16.5" thickBot="1" x14ac:dyDescent="0.3">
      <c r="B59" s="95" t="s">
        <v>137</v>
      </c>
      <c r="C59" s="96" t="e">
        <f>C57+C58</f>
        <v>#VALUE!</v>
      </c>
      <c r="D59" s="96" t="e">
        <f>SUM(D57:D58)</f>
        <v>#VALUE!</v>
      </c>
      <c r="E59" s="97" t="e">
        <f t="shared" si="29"/>
        <v>#VALUE!</v>
      </c>
      <c r="G59" s="86" t="s">
        <v>165</v>
      </c>
      <c r="H59" s="73"/>
      <c r="I59" s="73"/>
      <c r="J59" s="93">
        <f>IF('Critères de recherche'!T13&gt;0,MAX($G$26:$CF$26)/1826.3*'Critères de recherche'!T13,0)</f>
        <v>0</v>
      </c>
      <c r="K59" s="93">
        <f>IF('Critères de recherche'!T13&gt;0,MAX($G$46:$CF$46)/1826.3*'Critères de recherche'!T13,0)</f>
        <v>0</v>
      </c>
      <c r="L59" s="94">
        <f>K59-J59</f>
        <v>0</v>
      </c>
      <c r="N59" s="104" t="s">
        <v>171</v>
      </c>
      <c r="O59" s="87"/>
      <c r="P59" s="87"/>
      <c r="Q59" s="108">
        <f>SUM(Q56:Q58)</f>
        <v>0</v>
      </c>
      <c r="R59" s="108" t="e">
        <f>SUM(R56:R58)</f>
        <v>#VALUE!</v>
      </c>
      <c r="S59" s="109" t="e">
        <f>R59-Q59</f>
        <v>#VALUE!</v>
      </c>
    </row>
    <row r="60" spans="2:84" ht="17.25" thickTop="1" thickBot="1" x14ac:dyDescent="0.3">
      <c r="B60" s="64"/>
      <c r="C60" s="73"/>
      <c r="D60" s="65"/>
      <c r="E60" s="66"/>
      <c r="G60" s="104" t="s">
        <v>172</v>
      </c>
      <c r="H60" s="87"/>
      <c r="I60" s="87"/>
      <c r="J60" s="108">
        <f>SUM(J56:J59)</f>
        <v>0</v>
      </c>
      <c r="K60" s="108">
        <f>SUM(K56:K59)</f>
        <v>0</v>
      </c>
      <c r="L60" s="109">
        <f>K60-J60</f>
        <v>0</v>
      </c>
      <c r="N60" s="67"/>
      <c r="O60" s="68"/>
      <c r="P60" s="68"/>
      <c r="Q60" s="68"/>
      <c r="R60" s="68"/>
      <c r="S60" s="112" t="e">
        <f>S59/'Critères de recherche'!I11</f>
        <v>#VALUE!</v>
      </c>
    </row>
    <row r="61" spans="2:84" ht="16.5" thickTop="1" thickBot="1" x14ac:dyDescent="0.3">
      <c r="B61" s="98" t="s">
        <v>37</v>
      </c>
      <c r="C61" s="73"/>
      <c r="D61" s="65"/>
      <c r="E61" s="66"/>
      <c r="G61" s="67"/>
      <c r="H61" s="68"/>
      <c r="I61" s="68"/>
      <c r="J61" s="68"/>
      <c r="K61" s="68"/>
      <c r="L61" s="69"/>
    </row>
    <row r="62" spans="2:84" hidden="1" outlineLevel="1" x14ac:dyDescent="0.25">
      <c r="B62" s="64" t="s">
        <v>42</v>
      </c>
      <c r="C62" s="99" t="e">
        <f>HLOOKUP(1,$C$25:$CF$26,2,0)</f>
        <v>#N/A</v>
      </c>
      <c r="D62" s="99" t="e">
        <f>HLOOKUP(1,$C$45:$CF$46,2,0)</f>
        <v>#N/A</v>
      </c>
      <c r="E62" s="100" t="e">
        <f t="shared" si="29"/>
        <v>#N/A</v>
      </c>
    </row>
    <row r="63" spans="2:84" hidden="1" outlineLevel="1" x14ac:dyDescent="0.25">
      <c r="B63" s="64" t="s">
        <v>41</v>
      </c>
      <c r="C63" s="99" t="e">
        <f>HLOOKUP(2,$C$25:$CF$26,2,0)</f>
        <v>#N/A</v>
      </c>
      <c r="D63" s="99" t="e">
        <f>HLOOKUP(2,$C$45:$CF$46,2,0)</f>
        <v>#N/A</v>
      </c>
      <c r="E63" s="100" t="e">
        <f t="shared" si="29"/>
        <v>#N/A</v>
      </c>
    </row>
    <row r="64" spans="2:84" hidden="1" outlineLevel="1" x14ac:dyDescent="0.25">
      <c r="B64" s="64" t="s">
        <v>40</v>
      </c>
      <c r="C64" s="99" t="e">
        <f>HLOOKUP(3,$C$25:$CF$26,2,0)</f>
        <v>#N/A</v>
      </c>
      <c r="D64" s="99" t="e">
        <f>HLOOKUP(3,$C$45:$CF$46,2,0)</f>
        <v>#N/A</v>
      </c>
      <c r="E64" s="100" t="e">
        <f t="shared" si="29"/>
        <v>#N/A</v>
      </c>
    </row>
    <row r="65" spans="2:22" hidden="1" outlineLevel="1" x14ac:dyDescent="0.25">
      <c r="B65" s="64" t="s">
        <v>39</v>
      </c>
      <c r="C65" s="99" t="e">
        <f>HLOOKUP(4,$C$25:$CF$26,2,0)</f>
        <v>#N/A</v>
      </c>
      <c r="D65" s="99" t="e">
        <f>HLOOKUP(4,$C$45:$CF$46,2,0)</f>
        <v>#N/A</v>
      </c>
      <c r="E65" s="100" t="e">
        <f t="shared" si="29"/>
        <v>#N/A</v>
      </c>
    </row>
    <row r="66" spans="2:22" hidden="1" outlineLevel="1" x14ac:dyDescent="0.25">
      <c r="B66" s="64" t="s">
        <v>38</v>
      </c>
      <c r="C66" s="99" t="e">
        <f>HLOOKUP(5,$C$25:$CF$26,2,0)</f>
        <v>#N/A</v>
      </c>
      <c r="D66" s="99" t="e">
        <f>HLOOKUP(5,$C$45:$CF$46,2,0)</f>
        <v>#N/A</v>
      </c>
      <c r="E66" s="100" t="e">
        <f t="shared" si="29"/>
        <v>#N/A</v>
      </c>
    </row>
    <row r="67" spans="2:22" collapsed="1" x14ac:dyDescent="0.25">
      <c r="B67" s="86" t="s">
        <v>43</v>
      </c>
      <c r="C67" s="93" t="e">
        <f>AVERAGE(C62:C66)</f>
        <v>#N/A</v>
      </c>
      <c r="D67" s="93" t="e">
        <f>AVERAGE(D62:D66)</f>
        <v>#N/A</v>
      </c>
      <c r="E67" s="94" t="e">
        <f t="shared" si="29"/>
        <v>#N/A</v>
      </c>
      <c r="V67" s="110"/>
    </row>
    <row r="68" spans="2:22" x14ac:dyDescent="0.25">
      <c r="B68" s="86" t="s">
        <v>47</v>
      </c>
      <c r="C68" s="73" t="e">
        <f>'Critères de recherche'!I11+'Critères de recherche'!C17</f>
        <v>#VALUE!</v>
      </c>
      <c r="D68" s="73" t="e">
        <f>'Critères de recherche'!I11+'Critères de recherche'!C17</f>
        <v>#VALUE!</v>
      </c>
      <c r="E68" s="101"/>
      <c r="V68" s="110"/>
    </row>
    <row r="69" spans="2:22" x14ac:dyDescent="0.25">
      <c r="B69" s="86" t="s">
        <v>48</v>
      </c>
      <c r="C69" s="102" t="e">
        <f>C68*2%</f>
        <v>#VALUE!</v>
      </c>
      <c r="D69" s="102" t="e">
        <f>D68*2%</f>
        <v>#VALUE!</v>
      </c>
      <c r="E69" s="103"/>
      <c r="O69" s="118"/>
      <c r="P69" s="110"/>
      <c r="V69" s="110"/>
    </row>
    <row r="70" spans="2:22" x14ac:dyDescent="0.25">
      <c r="B70" s="86" t="s">
        <v>133</v>
      </c>
      <c r="C70" s="93" t="e">
        <f>C67*C69</f>
        <v>#N/A</v>
      </c>
      <c r="D70" s="93" t="e">
        <f>D67*D69</f>
        <v>#N/A</v>
      </c>
      <c r="E70" s="94" t="e">
        <f t="shared" si="29"/>
        <v>#N/A</v>
      </c>
      <c r="Q70" s="110"/>
      <c r="V70" s="110"/>
    </row>
    <row r="71" spans="2:22" x14ac:dyDescent="0.25">
      <c r="B71" s="95" t="s">
        <v>134</v>
      </c>
      <c r="C71" s="96" t="e">
        <f>SUM(G28:CF28)</f>
        <v>#VALUE!</v>
      </c>
      <c r="D71" s="96" t="e">
        <f>SUM(H48:CF48)</f>
        <v>#VALUE!</v>
      </c>
      <c r="E71" s="97" t="e">
        <f t="shared" si="29"/>
        <v>#VALUE!</v>
      </c>
      <c r="Q71" s="110"/>
      <c r="V71" s="111"/>
    </row>
    <row r="72" spans="2:22" ht="16.5" thickBot="1" x14ac:dyDescent="0.3">
      <c r="B72" s="104" t="s">
        <v>135</v>
      </c>
      <c r="C72" s="83" t="e">
        <f>C71+C59</f>
        <v>#VALUE!</v>
      </c>
      <c r="D72" s="83" t="e">
        <f>D71+D59</f>
        <v>#VALUE!</v>
      </c>
      <c r="E72" s="105" t="e">
        <f t="shared" si="29"/>
        <v>#VALUE!</v>
      </c>
      <c r="Q72" s="110"/>
    </row>
    <row r="73" spans="2:22" ht="16.5" thickTop="1" thickBot="1" x14ac:dyDescent="0.3">
      <c r="B73" s="67"/>
      <c r="C73" s="68"/>
      <c r="D73" s="68"/>
      <c r="E73" s="69"/>
    </row>
    <row r="76" spans="2:22" ht="18.75" x14ac:dyDescent="0.3">
      <c r="B76" s="1" t="s">
        <v>176</v>
      </c>
    </row>
    <row r="77" spans="2:22" x14ac:dyDescent="0.25">
      <c r="B77" s="114" t="s">
        <v>204</v>
      </c>
    </row>
    <row r="78" spans="2:22" x14ac:dyDescent="0.25">
      <c r="B78" s="114" t="s">
        <v>180</v>
      </c>
    </row>
    <row r="79" spans="2:22" x14ac:dyDescent="0.25">
      <c r="B79" t="s">
        <v>181</v>
      </c>
    </row>
    <row r="81" spans="2:2" x14ac:dyDescent="0.25">
      <c r="B81" t="s">
        <v>205</v>
      </c>
    </row>
    <row r="83" spans="2:2" x14ac:dyDescent="0.25">
      <c r="B83" t="s">
        <v>178</v>
      </c>
    </row>
  </sheetData>
  <mergeCells count="3">
    <mergeCell ref="G55:I55"/>
    <mergeCell ref="B2:U2"/>
    <mergeCell ref="B3:U3"/>
  </mergeCells>
  <pageMargins left="0.7" right="0.7" top="0.75" bottom="0.75" header="0.3" footer="0.3"/>
  <pageSetup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DCDA9-CE66-4980-AE27-54092386A92F}">
  <dimension ref="E1:CP119"/>
  <sheetViews>
    <sheetView workbookViewId="0">
      <pane xSplit="7" ySplit="10" topLeftCell="H11" activePane="bottomRight" state="frozen"/>
      <selection activeCell="N9" sqref="N9"/>
      <selection pane="topRight" activeCell="N9" sqref="N9"/>
      <selection pane="bottomLeft" activeCell="N9" sqref="N9"/>
      <selection pane="bottomRight" activeCell="N9" sqref="N9"/>
    </sheetView>
  </sheetViews>
  <sheetFormatPr baseColWidth="10" defaultRowHeight="15" x14ac:dyDescent="0.25"/>
  <cols>
    <col min="1" max="4" width="11.42578125" style="4"/>
    <col min="5" max="5" width="50.5703125" style="4" customWidth="1"/>
    <col min="6" max="16" width="11.42578125" style="4"/>
    <col min="17" max="19" width="13" style="4" bestFit="1" customWidth="1"/>
    <col min="20" max="16384" width="11.42578125" style="4"/>
  </cols>
  <sheetData>
    <row r="1" spans="5:94" ht="21" x14ac:dyDescent="0.35">
      <c r="F1" s="5" t="s">
        <v>5</v>
      </c>
      <c r="G1" s="5"/>
      <c r="H1" s="5"/>
      <c r="I1" s="5"/>
      <c r="J1" s="5"/>
      <c r="K1" s="5"/>
      <c r="L1" s="5"/>
    </row>
    <row r="3" spans="5:94" x14ac:dyDescent="0.25">
      <c r="E3" s="10" t="s">
        <v>12</v>
      </c>
    </row>
    <row r="4" spans="5:94" x14ac:dyDescent="0.25">
      <c r="E4" s="4" t="s">
        <v>2</v>
      </c>
      <c r="N4" s="6">
        <v>1.7500000000000002E-2</v>
      </c>
      <c r="O4" s="7">
        <v>0</v>
      </c>
      <c r="P4" s="7">
        <v>0.01</v>
      </c>
      <c r="Q4" s="6">
        <v>1.4999999999999999E-2</v>
      </c>
      <c r="R4" s="6">
        <v>1.7500000000000002E-2</v>
      </c>
      <c r="S4" s="7">
        <v>0.02</v>
      </c>
      <c r="T4" s="6">
        <v>0.02</v>
      </c>
      <c r="U4" s="6">
        <v>0.02</v>
      </c>
      <c r="V4" s="6">
        <v>0.02</v>
      </c>
      <c r="W4" s="6">
        <v>0.02</v>
      </c>
      <c r="X4" s="6">
        <v>0.02</v>
      </c>
      <c r="Y4" s="6">
        <v>0.02</v>
      </c>
      <c r="Z4" s="6">
        <v>0.02</v>
      </c>
      <c r="AA4" s="6">
        <v>0.02</v>
      </c>
      <c r="AB4" s="6">
        <v>0.02</v>
      </c>
      <c r="AC4" s="6">
        <v>0.02</v>
      </c>
      <c r="AD4" s="6">
        <v>0.02</v>
      </c>
      <c r="AE4" s="6">
        <v>0.02</v>
      </c>
      <c r="AF4" s="6">
        <v>0.02</v>
      </c>
      <c r="AG4" s="6">
        <v>0.02</v>
      </c>
      <c r="AH4" s="6">
        <v>0.02</v>
      </c>
      <c r="AI4" s="6">
        <v>0.02</v>
      </c>
      <c r="AJ4" s="6">
        <v>0.02</v>
      </c>
      <c r="AK4" s="6">
        <v>0.02</v>
      </c>
      <c r="AL4" s="6">
        <v>0.02</v>
      </c>
      <c r="AM4" s="6">
        <v>0.02</v>
      </c>
      <c r="AN4" s="6">
        <v>0.02</v>
      </c>
      <c r="AO4" s="6">
        <v>0.02</v>
      </c>
      <c r="AP4" s="6">
        <v>0.02</v>
      </c>
      <c r="AQ4" s="6">
        <v>0.02</v>
      </c>
      <c r="AR4" s="6">
        <v>0.02</v>
      </c>
      <c r="AS4" s="6">
        <v>0.02</v>
      </c>
      <c r="AT4" s="6">
        <v>0.02</v>
      </c>
      <c r="AU4" s="6">
        <v>0.02</v>
      </c>
      <c r="AV4" s="6">
        <v>0.02</v>
      </c>
      <c r="AW4" s="6">
        <v>0.02</v>
      </c>
      <c r="AX4" s="6">
        <v>0.02</v>
      </c>
      <c r="AY4" s="6">
        <v>0.02</v>
      </c>
      <c r="AZ4" s="6">
        <v>0.02</v>
      </c>
      <c r="BA4" s="6">
        <v>0.02</v>
      </c>
      <c r="BB4" s="6">
        <v>0.02</v>
      </c>
      <c r="BC4" s="6">
        <v>0.02</v>
      </c>
      <c r="BD4" s="6">
        <v>0.02</v>
      </c>
      <c r="BE4" s="6">
        <v>0.02</v>
      </c>
      <c r="BF4" s="6">
        <v>0.02</v>
      </c>
      <c r="BG4" s="6">
        <v>0.02</v>
      </c>
      <c r="BH4" s="6">
        <v>0.02</v>
      </c>
      <c r="BI4" s="6">
        <v>0.02</v>
      </c>
      <c r="BJ4" s="6">
        <v>0.02</v>
      </c>
      <c r="BK4" s="6">
        <v>0.02</v>
      </c>
      <c r="BL4" s="6">
        <v>0.02</v>
      </c>
      <c r="BM4" s="6">
        <v>0.02</v>
      </c>
      <c r="BN4" s="6">
        <v>0.02</v>
      </c>
      <c r="BO4" s="6">
        <v>0.02</v>
      </c>
      <c r="BP4" s="6">
        <v>0.02</v>
      </c>
      <c r="BQ4" s="6">
        <v>0.02</v>
      </c>
      <c r="BR4" s="6">
        <v>0.02</v>
      </c>
      <c r="BS4" s="6">
        <v>0.02</v>
      </c>
      <c r="BT4" s="6">
        <v>0.02</v>
      </c>
      <c r="BU4" s="6">
        <v>0.02</v>
      </c>
      <c r="BV4" s="6">
        <v>0.02</v>
      </c>
      <c r="BW4" s="6">
        <v>0.02</v>
      </c>
      <c r="BX4" s="6">
        <v>0.02</v>
      </c>
      <c r="BY4" s="6">
        <v>0.02</v>
      </c>
      <c r="BZ4" s="6">
        <v>0.02</v>
      </c>
      <c r="CA4" s="6">
        <v>0.02</v>
      </c>
      <c r="CB4" s="6">
        <v>0.02</v>
      </c>
      <c r="CC4" s="6">
        <v>0.02</v>
      </c>
      <c r="CD4" s="6">
        <v>0.02</v>
      </c>
      <c r="CE4" s="6">
        <v>0.02</v>
      </c>
      <c r="CF4" s="6">
        <v>0.02</v>
      </c>
      <c r="CG4" s="6">
        <v>0.02</v>
      </c>
      <c r="CH4" s="6">
        <v>0.02</v>
      </c>
      <c r="CI4" s="6">
        <v>0.02</v>
      </c>
      <c r="CJ4" s="6">
        <v>0.02</v>
      </c>
      <c r="CK4" s="6">
        <v>0.02</v>
      </c>
      <c r="CL4" s="6">
        <v>0.02</v>
      </c>
      <c r="CM4" s="7">
        <v>0.01</v>
      </c>
      <c r="CN4" s="6">
        <v>1.4999999999999999E-2</v>
      </c>
      <c r="CO4" s="6">
        <v>1.7500000000000002E-2</v>
      </c>
      <c r="CP4" s="7">
        <v>0.02</v>
      </c>
    </row>
    <row r="5" spans="5:94" x14ac:dyDescent="0.25">
      <c r="E5" s="4" t="s">
        <v>156</v>
      </c>
      <c r="N5" s="6"/>
      <c r="O5" s="7"/>
      <c r="P5" s="6">
        <f>SUMPRODUCT(('Critères de recherche'!$N13='Statut d''emploi'!$J$5:$J$35)*('Statut d''emploi'!$K$5:$K$35))</f>
        <v>0</v>
      </c>
      <c r="Q5" s="6"/>
      <c r="R5" s="6"/>
      <c r="S5" s="7"/>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f>SUMPRODUCT(('Critères de recherche'!$N13='Statut d''emploi'!$J$5:$J$35)*('Statut d''emploi'!$K$5:$K$35))</f>
        <v>0</v>
      </c>
      <c r="CN5" s="6"/>
      <c r="CO5" s="6"/>
      <c r="CP5" s="7"/>
    </row>
    <row r="6" spans="5:94" x14ac:dyDescent="0.25">
      <c r="E6" s="4" t="s">
        <v>3</v>
      </c>
      <c r="N6" s="6">
        <v>1.7500000000000002E-2</v>
      </c>
      <c r="O6" s="11"/>
      <c r="P6" s="7">
        <v>0.01</v>
      </c>
      <c r="Q6" s="6">
        <v>7.4999999999999997E-3</v>
      </c>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7">
        <v>0.01</v>
      </c>
      <c r="CN6" s="6">
        <v>7.4999999999999997E-3</v>
      </c>
      <c r="CO6" s="11"/>
      <c r="CP6" s="11"/>
    </row>
    <row r="7" spans="5:94" x14ac:dyDescent="0.25">
      <c r="E7" s="4" t="s">
        <v>4</v>
      </c>
      <c r="N7" s="6">
        <v>1.4999999999999999E-2</v>
      </c>
      <c r="O7" s="6">
        <v>1.4999999999999999E-2</v>
      </c>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row>
    <row r="9" spans="5:94" ht="18.75" x14ac:dyDescent="0.3">
      <c r="E9" s="12"/>
      <c r="F9" s="13"/>
      <c r="G9" s="13"/>
      <c r="H9" s="13"/>
      <c r="I9" s="13"/>
      <c r="J9" s="13"/>
      <c r="K9" s="13"/>
      <c r="L9" s="13"/>
      <c r="M9" s="13"/>
      <c r="N9" s="13"/>
      <c r="O9" s="14"/>
      <c r="P9" s="12"/>
      <c r="Q9" s="12"/>
      <c r="R9" s="12"/>
      <c r="S9" s="12"/>
      <c r="CM9" s="80" t="s">
        <v>159</v>
      </c>
      <c r="CN9" s="79"/>
      <c r="CO9" s="79"/>
      <c r="CP9" s="79"/>
    </row>
    <row r="10" spans="5:94" ht="45" x14ac:dyDescent="0.25">
      <c r="E10" s="15" t="s">
        <v>141</v>
      </c>
      <c r="F10" s="15" t="s">
        <v>0</v>
      </c>
      <c r="G10" s="15" t="s">
        <v>138</v>
      </c>
      <c r="H10" s="15" t="s">
        <v>58</v>
      </c>
      <c r="I10" s="15" t="s">
        <v>192</v>
      </c>
      <c r="J10" s="15" t="s">
        <v>193</v>
      </c>
      <c r="K10" s="15" t="s">
        <v>194</v>
      </c>
      <c r="L10" s="15" t="s">
        <v>195</v>
      </c>
      <c r="M10" s="15" t="s">
        <v>1</v>
      </c>
      <c r="N10" s="15" t="s">
        <v>6</v>
      </c>
      <c r="O10" s="15" t="s">
        <v>7</v>
      </c>
      <c r="P10" s="15" t="s">
        <v>8</v>
      </c>
      <c r="Q10" s="15" t="s">
        <v>9</v>
      </c>
      <c r="R10" s="15" t="s">
        <v>10</v>
      </c>
      <c r="S10" s="15" t="s">
        <v>11</v>
      </c>
      <c r="T10" s="15" t="s">
        <v>61</v>
      </c>
      <c r="U10" s="15" t="s">
        <v>62</v>
      </c>
      <c r="V10" s="15" t="s">
        <v>63</v>
      </c>
      <c r="W10" s="15" t="s">
        <v>64</v>
      </c>
      <c r="X10" s="15" t="s">
        <v>65</v>
      </c>
      <c r="Y10" s="15" t="s">
        <v>66</v>
      </c>
      <c r="Z10" s="15" t="s">
        <v>67</v>
      </c>
      <c r="AA10" s="15" t="s">
        <v>68</v>
      </c>
      <c r="AB10" s="15" t="s">
        <v>69</v>
      </c>
      <c r="AC10" s="15" t="s">
        <v>70</v>
      </c>
      <c r="AD10" s="15" t="s">
        <v>71</v>
      </c>
      <c r="AE10" s="15" t="s">
        <v>72</v>
      </c>
      <c r="AF10" s="15" t="s">
        <v>73</v>
      </c>
      <c r="AG10" s="15" t="s">
        <v>74</v>
      </c>
      <c r="AH10" s="15" t="s">
        <v>75</v>
      </c>
      <c r="AI10" s="15" t="s">
        <v>76</v>
      </c>
      <c r="AJ10" s="15" t="s">
        <v>77</v>
      </c>
      <c r="AK10" s="15" t="s">
        <v>78</v>
      </c>
      <c r="AL10" s="15" t="s">
        <v>79</v>
      </c>
      <c r="AM10" s="15" t="s">
        <v>80</v>
      </c>
      <c r="AN10" s="15" t="s">
        <v>81</v>
      </c>
      <c r="AO10" s="15" t="s">
        <v>82</v>
      </c>
      <c r="AP10" s="15" t="s">
        <v>83</v>
      </c>
      <c r="AQ10" s="15" t="s">
        <v>84</v>
      </c>
      <c r="AR10" s="15" t="s">
        <v>85</v>
      </c>
      <c r="AS10" s="15" t="s">
        <v>86</v>
      </c>
      <c r="AT10" s="15" t="s">
        <v>87</v>
      </c>
      <c r="AU10" s="15" t="s">
        <v>88</v>
      </c>
      <c r="AV10" s="15" t="s">
        <v>89</v>
      </c>
      <c r="AW10" s="15" t="s">
        <v>90</v>
      </c>
      <c r="AX10" s="15" t="s">
        <v>91</v>
      </c>
      <c r="AY10" s="15" t="s">
        <v>92</v>
      </c>
      <c r="AZ10" s="15" t="s">
        <v>93</v>
      </c>
      <c r="BA10" s="15" t="s">
        <v>94</v>
      </c>
      <c r="BB10" s="15" t="s">
        <v>95</v>
      </c>
      <c r="BC10" s="15" t="s">
        <v>96</v>
      </c>
      <c r="BD10" s="15" t="s">
        <v>97</v>
      </c>
      <c r="BE10" s="15" t="s">
        <v>98</v>
      </c>
      <c r="BF10" s="15" t="s">
        <v>99</v>
      </c>
      <c r="BG10" s="15" t="s">
        <v>100</v>
      </c>
      <c r="BH10" s="15" t="s">
        <v>101</v>
      </c>
      <c r="BI10" s="15" t="s">
        <v>102</v>
      </c>
      <c r="BJ10" s="15" t="s">
        <v>103</v>
      </c>
      <c r="BK10" s="15" t="s">
        <v>104</v>
      </c>
      <c r="BL10" s="15" t="s">
        <v>105</v>
      </c>
      <c r="BM10" s="15" t="s">
        <v>106</v>
      </c>
      <c r="BN10" s="15" t="s">
        <v>107</v>
      </c>
      <c r="BO10" s="15" t="s">
        <v>108</v>
      </c>
      <c r="BP10" s="15" t="s">
        <v>109</v>
      </c>
      <c r="BQ10" s="15" t="s">
        <v>110</v>
      </c>
      <c r="BR10" s="15" t="s">
        <v>111</v>
      </c>
      <c r="BS10" s="15" t="s">
        <v>112</v>
      </c>
      <c r="BT10" s="15" t="s">
        <v>113</v>
      </c>
      <c r="BU10" s="15" t="s">
        <v>114</v>
      </c>
      <c r="BV10" s="15" t="s">
        <v>115</v>
      </c>
      <c r="BW10" s="15" t="s">
        <v>116</v>
      </c>
      <c r="BX10" s="15" t="s">
        <v>117</v>
      </c>
      <c r="BY10" s="15" t="s">
        <v>118</v>
      </c>
      <c r="BZ10" s="15" t="s">
        <v>119</v>
      </c>
      <c r="CA10" s="15" t="s">
        <v>120</v>
      </c>
      <c r="CB10" s="15" t="s">
        <v>121</v>
      </c>
      <c r="CC10" s="15" t="s">
        <v>122</v>
      </c>
      <c r="CD10" s="15" t="s">
        <v>123</v>
      </c>
      <c r="CE10" s="15" t="s">
        <v>124</v>
      </c>
      <c r="CF10" s="15" t="s">
        <v>125</v>
      </c>
      <c r="CG10" s="15" t="s">
        <v>126</v>
      </c>
      <c r="CH10" s="15" t="s">
        <v>127</v>
      </c>
      <c r="CI10" s="15" t="s">
        <v>128</v>
      </c>
      <c r="CJ10" s="15" t="s">
        <v>129</v>
      </c>
      <c r="CK10" s="15" t="s">
        <v>130</v>
      </c>
      <c r="CL10" s="15" t="s">
        <v>131</v>
      </c>
      <c r="CM10" s="15" t="s">
        <v>8</v>
      </c>
      <c r="CN10" s="15" t="s">
        <v>9</v>
      </c>
      <c r="CO10" s="15" t="s">
        <v>10</v>
      </c>
      <c r="CP10" s="15" t="s">
        <v>11</v>
      </c>
    </row>
    <row r="11" spans="5:94" x14ac:dyDescent="0.25">
      <c r="E11" s="27" t="s">
        <v>17</v>
      </c>
      <c r="F11" s="17">
        <v>1</v>
      </c>
      <c r="G11" s="17">
        <v>1</v>
      </c>
      <c r="H11" s="17">
        <v>7</v>
      </c>
      <c r="I11" s="18">
        <v>33568</v>
      </c>
      <c r="J11" s="18">
        <v>34239</v>
      </c>
      <c r="K11" s="18">
        <v>34924</v>
      </c>
      <c r="L11" s="18">
        <v>35622</v>
      </c>
      <c r="M11" s="18">
        <v>36334</v>
      </c>
      <c r="N11" s="19">
        <v>37605.69</v>
      </c>
      <c r="O11" s="18">
        <v>38401</v>
      </c>
      <c r="P11" s="18">
        <v>39169</v>
      </c>
      <c r="Q11" s="18">
        <v>40050</v>
      </c>
      <c r="R11" s="18">
        <v>40751</v>
      </c>
      <c r="S11" s="18">
        <v>41566</v>
      </c>
      <c r="T11" s="19">
        <f>IF('Critères de recherche'!$N$13&gt;0.01,CP11*(1+T$4),S11*(1+T$4))</f>
        <v>42397.32</v>
      </c>
      <c r="U11" s="19">
        <f t="shared" ref="U11" si="0">T11*(1+U$4)</f>
        <v>43245.2664</v>
      </c>
      <c r="V11" s="19">
        <f t="shared" ref="V11:CG11" si="1">U11*(1+V$4)</f>
        <v>44110.171728000001</v>
      </c>
      <c r="W11" s="19">
        <f t="shared" si="1"/>
        <v>44992.375162560005</v>
      </c>
      <c r="X11" s="19">
        <f t="shared" si="1"/>
        <v>45892.222665811205</v>
      </c>
      <c r="Y11" s="19">
        <f t="shared" si="1"/>
        <v>46810.06711912743</v>
      </c>
      <c r="Z11" s="19">
        <f t="shared" si="1"/>
        <v>47746.268461509979</v>
      </c>
      <c r="AA11" s="19">
        <f t="shared" si="1"/>
        <v>48701.19383074018</v>
      </c>
      <c r="AB11" s="19">
        <f t="shared" si="1"/>
        <v>49675.217707354983</v>
      </c>
      <c r="AC11" s="19">
        <f t="shared" si="1"/>
        <v>50668.722061502085</v>
      </c>
      <c r="AD11" s="19">
        <f t="shared" si="1"/>
        <v>51682.096502732129</v>
      </c>
      <c r="AE11" s="19">
        <f t="shared" si="1"/>
        <v>52715.738432786769</v>
      </c>
      <c r="AF11" s="19">
        <f t="shared" si="1"/>
        <v>53770.053201442504</v>
      </c>
      <c r="AG11" s="19">
        <f t="shared" si="1"/>
        <v>54845.454265471359</v>
      </c>
      <c r="AH11" s="19">
        <f t="shared" si="1"/>
        <v>55942.36335078079</v>
      </c>
      <c r="AI11" s="19">
        <f t="shared" si="1"/>
        <v>57061.210617796409</v>
      </c>
      <c r="AJ11" s="19">
        <f t="shared" si="1"/>
        <v>58202.434830152335</v>
      </c>
      <c r="AK11" s="19">
        <f t="shared" si="1"/>
        <v>59366.483526755386</v>
      </c>
      <c r="AL11" s="19">
        <f t="shared" si="1"/>
        <v>60553.813197290496</v>
      </c>
      <c r="AM11" s="19">
        <f t="shared" si="1"/>
        <v>61764.889461236307</v>
      </c>
      <c r="AN11" s="19">
        <f t="shared" si="1"/>
        <v>63000.187250461036</v>
      </c>
      <c r="AO11" s="19">
        <f t="shared" si="1"/>
        <v>64260.190995470257</v>
      </c>
      <c r="AP11" s="19">
        <f t="shared" si="1"/>
        <v>65545.394815379666</v>
      </c>
      <c r="AQ11" s="19">
        <f t="shared" si="1"/>
        <v>66856.302711687254</v>
      </c>
      <c r="AR11" s="19">
        <f t="shared" si="1"/>
        <v>68193.428765920995</v>
      </c>
      <c r="AS11" s="19">
        <f t="shared" si="1"/>
        <v>69557.29734123942</v>
      </c>
      <c r="AT11" s="19">
        <f t="shared" si="1"/>
        <v>70948.443288064213</v>
      </c>
      <c r="AU11" s="19">
        <f t="shared" si="1"/>
        <v>72367.412153825499</v>
      </c>
      <c r="AV11" s="19">
        <f t="shared" si="1"/>
        <v>73814.760396902013</v>
      </c>
      <c r="AW11" s="19">
        <f t="shared" si="1"/>
        <v>75291.055604840061</v>
      </c>
      <c r="AX11" s="19">
        <f t="shared" si="1"/>
        <v>76796.876716936866</v>
      </c>
      <c r="AY11" s="19">
        <f t="shared" si="1"/>
        <v>78332.814251275602</v>
      </c>
      <c r="AZ11" s="19">
        <f t="shared" si="1"/>
        <v>79899.470536301116</v>
      </c>
      <c r="BA11" s="19">
        <f t="shared" si="1"/>
        <v>81497.459947027135</v>
      </c>
      <c r="BB11" s="19">
        <f t="shared" si="1"/>
        <v>83127.409145967686</v>
      </c>
      <c r="BC11" s="19">
        <f t="shared" si="1"/>
        <v>84789.957328887045</v>
      </c>
      <c r="BD11" s="19">
        <f t="shared" si="1"/>
        <v>86485.75647546479</v>
      </c>
      <c r="BE11" s="19">
        <f t="shared" si="1"/>
        <v>88215.471604974082</v>
      </c>
      <c r="BF11" s="19">
        <f t="shared" si="1"/>
        <v>89979.781037073568</v>
      </c>
      <c r="BG11" s="19">
        <f t="shared" si="1"/>
        <v>91779.376657815039</v>
      </c>
      <c r="BH11" s="19">
        <f t="shared" si="1"/>
        <v>93614.964190971339</v>
      </c>
      <c r="BI11" s="19">
        <f t="shared" si="1"/>
        <v>95487.263474790772</v>
      </c>
      <c r="BJ11" s="19">
        <f t="shared" si="1"/>
        <v>97397.008744286592</v>
      </c>
      <c r="BK11" s="19">
        <f t="shared" si="1"/>
        <v>99344.948919172326</v>
      </c>
      <c r="BL11" s="19">
        <f t="shared" si="1"/>
        <v>101331.84789755578</v>
      </c>
      <c r="BM11" s="19">
        <f t="shared" si="1"/>
        <v>103358.4848555069</v>
      </c>
      <c r="BN11" s="19">
        <f t="shared" si="1"/>
        <v>105425.65455261704</v>
      </c>
      <c r="BO11" s="19">
        <f t="shared" si="1"/>
        <v>107534.16764366938</v>
      </c>
      <c r="BP11" s="19">
        <f t="shared" si="1"/>
        <v>109684.85099654277</v>
      </c>
      <c r="BQ11" s="19">
        <f t="shared" si="1"/>
        <v>111878.54801647362</v>
      </c>
      <c r="BR11" s="19">
        <f t="shared" si="1"/>
        <v>114116.11897680309</v>
      </c>
      <c r="BS11" s="19">
        <f t="shared" si="1"/>
        <v>116398.44135633916</v>
      </c>
      <c r="BT11" s="19">
        <f t="shared" si="1"/>
        <v>118726.41018346594</v>
      </c>
      <c r="BU11" s="19">
        <f t="shared" si="1"/>
        <v>121100.93838713526</v>
      </c>
      <c r="BV11" s="19">
        <f t="shared" si="1"/>
        <v>123522.95715487796</v>
      </c>
      <c r="BW11" s="19">
        <f t="shared" si="1"/>
        <v>125993.41629797552</v>
      </c>
      <c r="BX11" s="19">
        <f t="shared" si="1"/>
        <v>128513.28462393503</v>
      </c>
      <c r="BY11" s="19">
        <f t="shared" si="1"/>
        <v>131083.55031641375</v>
      </c>
      <c r="BZ11" s="19">
        <f t="shared" si="1"/>
        <v>133705.22132274203</v>
      </c>
      <c r="CA11" s="19">
        <f t="shared" si="1"/>
        <v>136379.32574919687</v>
      </c>
      <c r="CB11" s="19">
        <f t="shared" si="1"/>
        <v>139106.91226418081</v>
      </c>
      <c r="CC11" s="19">
        <f t="shared" si="1"/>
        <v>141889.05050946443</v>
      </c>
      <c r="CD11" s="19">
        <f t="shared" si="1"/>
        <v>144726.83151965373</v>
      </c>
      <c r="CE11" s="19">
        <f t="shared" si="1"/>
        <v>147621.36815004679</v>
      </c>
      <c r="CF11" s="19">
        <f t="shared" si="1"/>
        <v>150573.79551304772</v>
      </c>
      <c r="CG11" s="19">
        <f t="shared" si="1"/>
        <v>153585.27142330867</v>
      </c>
      <c r="CH11" s="19">
        <f t="shared" ref="CH11:CL11" si="2">CG11*(1+CH$4)</f>
        <v>156656.97685177485</v>
      </c>
      <c r="CI11" s="19">
        <f t="shared" si="2"/>
        <v>159790.11638881033</v>
      </c>
      <c r="CJ11" s="19">
        <f t="shared" si="2"/>
        <v>162985.91871658654</v>
      </c>
      <c r="CK11" s="19">
        <f t="shared" si="2"/>
        <v>166245.63709091829</v>
      </c>
      <c r="CL11" s="19">
        <f t="shared" si="2"/>
        <v>169570.54983273667</v>
      </c>
      <c r="CM11" s="19">
        <f>IF('Critères de recherche'!$N$13&gt;0.01,'EntenteJuil2019 (avec boni)'!O11*(1.01+'Critères de recherche'!$N$13),0)</f>
        <v>0</v>
      </c>
      <c r="CN11" s="19">
        <f>IF(CM11&lt;&gt;0,CM11*(CN$4+CN$6+1),0)</f>
        <v>0</v>
      </c>
      <c r="CO11" s="19">
        <f t="shared" ref="CO11:CP11" si="3">IF(CN11&lt;&gt;0,CN11*(CO$4+CO$6+1),0)</f>
        <v>0</v>
      </c>
      <c r="CP11" s="19">
        <f t="shared" si="3"/>
        <v>0</v>
      </c>
    </row>
    <row r="12" spans="5:94" x14ac:dyDescent="0.25">
      <c r="E12" s="27" t="s">
        <v>17</v>
      </c>
      <c r="F12" s="17">
        <v>2</v>
      </c>
      <c r="G12" s="17">
        <v>2</v>
      </c>
      <c r="H12" s="17">
        <v>7</v>
      </c>
      <c r="I12" s="18">
        <v>34741</v>
      </c>
      <c r="J12" s="18">
        <v>35436</v>
      </c>
      <c r="K12" s="18">
        <v>36145</v>
      </c>
      <c r="L12" s="18">
        <v>36868</v>
      </c>
      <c r="M12" s="18">
        <v>37605</v>
      </c>
      <c r="N12" s="19">
        <v>38921.175000000003</v>
      </c>
      <c r="O12" s="18">
        <v>39745</v>
      </c>
      <c r="P12" s="18">
        <v>40540</v>
      </c>
      <c r="Q12" s="18">
        <v>41452</v>
      </c>
      <c r="R12" s="18">
        <v>42177</v>
      </c>
      <c r="S12" s="18">
        <v>43021</v>
      </c>
      <c r="T12" s="19">
        <f>IF('Critères de recherche'!$N$13&gt;0.01,CP12*(1+T$4),S12*(1+T$4))</f>
        <v>43881.42</v>
      </c>
      <c r="U12" s="19">
        <f t="shared" ref="U12" si="4">T12*(1+U$4)</f>
        <v>44759.0484</v>
      </c>
      <c r="V12" s="19">
        <f t="shared" ref="V12:CG12" si="5">U12*(1+V$4)</f>
        <v>45654.229368</v>
      </c>
      <c r="W12" s="19">
        <f t="shared" si="5"/>
        <v>46567.313955359998</v>
      </c>
      <c r="X12" s="19">
        <f t="shared" si="5"/>
        <v>47498.660234467199</v>
      </c>
      <c r="Y12" s="19">
        <f t="shared" si="5"/>
        <v>48448.633439156547</v>
      </c>
      <c r="Z12" s="19">
        <f t="shared" si="5"/>
        <v>49417.606107939682</v>
      </c>
      <c r="AA12" s="19">
        <f t="shared" si="5"/>
        <v>50405.958230098477</v>
      </c>
      <c r="AB12" s="19">
        <f t="shared" si="5"/>
        <v>51414.077394700449</v>
      </c>
      <c r="AC12" s="19">
        <f t="shared" si="5"/>
        <v>52442.358942594459</v>
      </c>
      <c r="AD12" s="19">
        <f t="shared" si="5"/>
        <v>53491.206121446347</v>
      </c>
      <c r="AE12" s="19">
        <f t="shared" si="5"/>
        <v>54561.030243875277</v>
      </c>
      <c r="AF12" s="19">
        <f t="shared" si="5"/>
        <v>55652.250848752781</v>
      </c>
      <c r="AG12" s="19">
        <f t="shared" si="5"/>
        <v>56765.295865727836</v>
      </c>
      <c r="AH12" s="19">
        <f t="shared" si="5"/>
        <v>57900.601783042395</v>
      </c>
      <c r="AI12" s="19">
        <f t="shared" si="5"/>
        <v>59058.613818703241</v>
      </c>
      <c r="AJ12" s="19">
        <f t="shared" si="5"/>
        <v>60239.78609507731</v>
      </c>
      <c r="AK12" s="19">
        <f t="shared" si="5"/>
        <v>61444.581816978854</v>
      </c>
      <c r="AL12" s="19">
        <f t="shared" si="5"/>
        <v>62673.473453318431</v>
      </c>
      <c r="AM12" s="19">
        <f t="shared" si="5"/>
        <v>63926.942922384798</v>
      </c>
      <c r="AN12" s="19">
        <f t="shared" si="5"/>
        <v>65205.481780832495</v>
      </c>
      <c r="AO12" s="19">
        <f t="shared" si="5"/>
        <v>66509.591416449141</v>
      </c>
      <c r="AP12" s="19">
        <f t="shared" si="5"/>
        <v>67839.783244778126</v>
      </c>
      <c r="AQ12" s="19">
        <f t="shared" si="5"/>
        <v>69196.578909673684</v>
      </c>
      <c r="AR12" s="19">
        <f t="shared" si="5"/>
        <v>70580.510487867155</v>
      </c>
      <c r="AS12" s="19">
        <f t="shared" si="5"/>
        <v>71992.120697624501</v>
      </c>
      <c r="AT12" s="19">
        <f t="shared" si="5"/>
        <v>73431.963111576988</v>
      </c>
      <c r="AU12" s="19">
        <f t="shared" si="5"/>
        <v>74900.602373808535</v>
      </c>
      <c r="AV12" s="19">
        <f t="shared" si="5"/>
        <v>76398.614421284714</v>
      </c>
      <c r="AW12" s="19">
        <f t="shared" si="5"/>
        <v>77926.586709710406</v>
      </c>
      <c r="AX12" s="19">
        <f t="shared" si="5"/>
        <v>79485.118443904619</v>
      </c>
      <c r="AY12" s="19">
        <f t="shared" si="5"/>
        <v>81074.820812782709</v>
      </c>
      <c r="AZ12" s="19">
        <f t="shared" si="5"/>
        <v>82696.317229038366</v>
      </c>
      <c r="BA12" s="19">
        <f t="shared" si="5"/>
        <v>84350.24357361914</v>
      </c>
      <c r="BB12" s="19">
        <f t="shared" si="5"/>
        <v>86037.248445091522</v>
      </c>
      <c r="BC12" s="19">
        <f t="shared" si="5"/>
        <v>87757.993413993347</v>
      </c>
      <c r="BD12" s="19">
        <f t="shared" si="5"/>
        <v>89513.153282273212</v>
      </c>
      <c r="BE12" s="19">
        <f t="shared" si="5"/>
        <v>91303.416347918683</v>
      </c>
      <c r="BF12" s="19">
        <f t="shared" si="5"/>
        <v>93129.484674877065</v>
      </c>
      <c r="BG12" s="19">
        <f t="shared" si="5"/>
        <v>94992.074368374611</v>
      </c>
      <c r="BH12" s="19">
        <f t="shared" si="5"/>
        <v>96891.915855742103</v>
      </c>
      <c r="BI12" s="19">
        <f t="shared" si="5"/>
        <v>98829.754172856949</v>
      </c>
      <c r="BJ12" s="19">
        <f t="shared" si="5"/>
        <v>100806.34925631409</v>
      </c>
      <c r="BK12" s="19">
        <f t="shared" si="5"/>
        <v>102822.47624144037</v>
      </c>
      <c r="BL12" s="19">
        <f t="shared" si="5"/>
        <v>104878.92576626918</v>
      </c>
      <c r="BM12" s="19">
        <f t="shared" si="5"/>
        <v>106976.50428159456</v>
      </c>
      <c r="BN12" s="19">
        <f t="shared" si="5"/>
        <v>109116.03436722646</v>
      </c>
      <c r="BO12" s="19">
        <f t="shared" si="5"/>
        <v>111298.35505457099</v>
      </c>
      <c r="BP12" s="19">
        <f t="shared" si="5"/>
        <v>113524.3221556624</v>
      </c>
      <c r="BQ12" s="19">
        <f t="shared" si="5"/>
        <v>115794.80859877565</v>
      </c>
      <c r="BR12" s="19">
        <f t="shared" si="5"/>
        <v>118110.70477075117</v>
      </c>
      <c r="BS12" s="19">
        <f t="shared" si="5"/>
        <v>120472.91886616619</v>
      </c>
      <c r="BT12" s="19">
        <f t="shared" si="5"/>
        <v>122882.37724348952</v>
      </c>
      <c r="BU12" s="19">
        <f t="shared" si="5"/>
        <v>125340.02478835931</v>
      </c>
      <c r="BV12" s="19">
        <f t="shared" si="5"/>
        <v>127846.82528412651</v>
      </c>
      <c r="BW12" s="19">
        <f t="shared" si="5"/>
        <v>130403.76178980904</v>
      </c>
      <c r="BX12" s="19">
        <f t="shared" si="5"/>
        <v>133011.83702560523</v>
      </c>
      <c r="BY12" s="19">
        <f t="shared" si="5"/>
        <v>135672.07376611733</v>
      </c>
      <c r="BZ12" s="19">
        <f t="shared" si="5"/>
        <v>138385.51524143969</v>
      </c>
      <c r="CA12" s="19">
        <f t="shared" si="5"/>
        <v>141153.22554626848</v>
      </c>
      <c r="CB12" s="19">
        <f t="shared" si="5"/>
        <v>143976.29005719387</v>
      </c>
      <c r="CC12" s="19">
        <f t="shared" si="5"/>
        <v>146855.81585833774</v>
      </c>
      <c r="CD12" s="19">
        <f t="shared" si="5"/>
        <v>149792.93217550448</v>
      </c>
      <c r="CE12" s="19">
        <f t="shared" si="5"/>
        <v>152788.79081901457</v>
      </c>
      <c r="CF12" s="19">
        <f t="shared" si="5"/>
        <v>155844.56663539488</v>
      </c>
      <c r="CG12" s="19">
        <f t="shared" si="5"/>
        <v>158961.45796810277</v>
      </c>
      <c r="CH12" s="19">
        <f t="shared" ref="CH12:CL12" si="6">CG12*(1+CH$4)</f>
        <v>162140.68712746483</v>
      </c>
      <c r="CI12" s="19">
        <f t="shared" si="6"/>
        <v>165383.50087001413</v>
      </c>
      <c r="CJ12" s="19">
        <f t="shared" si="6"/>
        <v>168691.17088741442</v>
      </c>
      <c r="CK12" s="19">
        <f t="shared" si="6"/>
        <v>172064.99430516272</v>
      </c>
      <c r="CL12" s="19">
        <f t="shared" si="6"/>
        <v>175506.29419126597</v>
      </c>
      <c r="CM12" s="19">
        <f>IF('Critères de recherche'!$N$13&gt;0.01,'EntenteJuil2019 (avec boni)'!O12*(1.01+'Critères de recherche'!$N$13),0)</f>
        <v>0</v>
      </c>
      <c r="CN12" s="19">
        <f t="shared" ref="CN12:CP75" si="7">IF(CM12&lt;&gt;0,CM12*(CN$4+CN$6+1),0)</f>
        <v>0</v>
      </c>
      <c r="CO12" s="19">
        <f t="shared" si="7"/>
        <v>0</v>
      </c>
      <c r="CP12" s="19">
        <f t="shared" si="7"/>
        <v>0</v>
      </c>
    </row>
    <row r="13" spans="5:94" x14ac:dyDescent="0.25">
      <c r="E13" s="27" t="s">
        <v>17</v>
      </c>
      <c r="F13" s="17">
        <v>3</v>
      </c>
      <c r="G13" s="17">
        <v>3</v>
      </c>
      <c r="H13" s="17">
        <v>7</v>
      </c>
      <c r="I13" s="18">
        <v>35953</v>
      </c>
      <c r="J13" s="18">
        <v>36672</v>
      </c>
      <c r="K13" s="18">
        <v>37405</v>
      </c>
      <c r="L13" s="18">
        <v>38153</v>
      </c>
      <c r="M13" s="18">
        <v>38916</v>
      </c>
      <c r="N13" s="19">
        <v>40278.06</v>
      </c>
      <c r="O13" s="18">
        <v>41136</v>
      </c>
      <c r="P13" s="18">
        <v>41959</v>
      </c>
      <c r="Q13" s="18">
        <v>42903</v>
      </c>
      <c r="R13" s="18">
        <v>43654</v>
      </c>
      <c r="S13" s="18">
        <v>44527</v>
      </c>
      <c r="T13" s="19">
        <f>IF('Critères de recherche'!$N$13&gt;0.01,CP13*(1+T$4),S13*(1+T$4))</f>
        <v>45417.54</v>
      </c>
      <c r="U13" s="19">
        <f t="shared" ref="U13" si="8">T13*(1+U$4)</f>
        <v>46325.890800000001</v>
      </c>
      <c r="V13" s="19">
        <f t="shared" ref="V13:CG13" si="9">U13*(1+V$4)</f>
        <v>47252.408616000001</v>
      </c>
      <c r="W13" s="19">
        <f t="shared" si="9"/>
        <v>48197.45678832</v>
      </c>
      <c r="X13" s="19">
        <f t="shared" si="9"/>
        <v>49161.405924086401</v>
      </c>
      <c r="Y13" s="19">
        <f t="shared" si="9"/>
        <v>50144.634042568126</v>
      </c>
      <c r="Z13" s="19">
        <f t="shared" si="9"/>
        <v>51147.526723419491</v>
      </c>
      <c r="AA13" s="19">
        <f t="shared" si="9"/>
        <v>52170.477257887884</v>
      </c>
      <c r="AB13" s="19">
        <f t="shared" si="9"/>
        <v>53213.886803045643</v>
      </c>
      <c r="AC13" s="19">
        <f t="shared" si="9"/>
        <v>54278.164539106554</v>
      </c>
      <c r="AD13" s="19">
        <f t="shared" si="9"/>
        <v>55363.727829888689</v>
      </c>
      <c r="AE13" s="19">
        <f t="shared" si="9"/>
        <v>56471.002386486463</v>
      </c>
      <c r="AF13" s="19">
        <f t="shared" si="9"/>
        <v>57600.422434216191</v>
      </c>
      <c r="AG13" s="19">
        <f t="shared" si="9"/>
        <v>58752.430882900517</v>
      </c>
      <c r="AH13" s="19">
        <f t="shared" si="9"/>
        <v>59927.479500558526</v>
      </c>
      <c r="AI13" s="19">
        <f t="shared" si="9"/>
        <v>61126.029090569697</v>
      </c>
      <c r="AJ13" s="19">
        <f t="shared" si="9"/>
        <v>62348.549672381094</v>
      </c>
      <c r="AK13" s="19">
        <f t="shared" si="9"/>
        <v>63595.520665828713</v>
      </c>
      <c r="AL13" s="19">
        <f t="shared" si="9"/>
        <v>64867.431079145288</v>
      </c>
      <c r="AM13" s="19">
        <f t="shared" si="9"/>
        <v>66164.779700728192</v>
      </c>
      <c r="AN13" s="19">
        <f t="shared" si="9"/>
        <v>67488.075294742754</v>
      </c>
      <c r="AO13" s="19">
        <f t="shared" si="9"/>
        <v>68837.836800637611</v>
      </c>
      <c r="AP13" s="19">
        <f t="shared" si="9"/>
        <v>70214.593536650369</v>
      </c>
      <c r="AQ13" s="19">
        <f t="shared" si="9"/>
        <v>71618.885407383379</v>
      </c>
      <c r="AR13" s="19">
        <f t="shared" si="9"/>
        <v>73051.263115531052</v>
      </c>
      <c r="AS13" s="19">
        <f t="shared" si="9"/>
        <v>74512.288377841673</v>
      </c>
      <c r="AT13" s="19">
        <f t="shared" si="9"/>
        <v>76002.534145398502</v>
      </c>
      <c r="AU13" s="19">
        <f t="shared" si="9"/>
        <v>77522.58482830647</v>
      </c>
      <c r="AV13" s="19">
        <f t="shared" si="9"/>
        <v>79073.036524872601</v>
      </c>
      <c r="AW13" s="19">
        <f t="shared" si="9"/>
        <v>80654.49725537005</v>
      </c>
      <c r="AX13" s="19">
        <f t="shared" si="9"/>
        <v>82267.587200477457</v>
      </c>
      <c r="AY13" s="19">
        <f t="shared" si="9"/>
        <v>83912.938944487003</v>
      </c>
      <c r="AZ13" s="19">
        <f t="shared" si="9"/>
        <v>85591.197723376739</v>
      </c>
      <c r="BA13" s="19">
        <f t="shared" si="9"/>
        <v>87303.02167784427</v>
      </c>
      <c r="BB13" s="19">
        <f t="shared" si="9"/>
        <v>89049.082111401163</v>
      </c>
      <c r="BC13" s="19">
        <f t="shared" si="9"/>
        <v>90830.063753629191</v>
      </c>
      <c r="BD13" s="19">
        <f t="shared" si="9"/>
        <v>92646.665028701769</v>
      </c>
      <c r="BE13" s="19">
        <f t="shared" si="9"/>
        <v>94499.598329275803</v>
      </c>
      <c r="BF13" s="19">
        <f t="shared" si="9"/>
        <v>96389.590295861315</v>
      </c>
      <c r="BG13" s="19">
        <f t="shared" si="9"/>
        <v>98317.382101778538</v>
      </c>
      <c r="BH13" s="19">
        <f t="shared" si="9"/>
        <v>100283.72974381411</v>
      </c>
      <c r="BI13" s="19">
        <f t="shared" si="9"/>
        <v>102289.40433869039</v>
      </c>
      <c r="BJ13" s="19">
        <f t="shared" si="9"/>
        <v>104335.19242546421</v>
      </c>
      <c r="BK13" s="19">
        <f t="shared" si="9"/>
        <v>106421.8962739735</v>
      </c>
      <c r="BL13" s="19">
        <f t="shared" si="9"/>
        <v>108550.33419945298</v>
      </c>
      <c r="BM13" s="19">
        <f t="shared" si="9"/>
        <v>110721.34088344204</v>
      </c>
      <c r="BN13" s="19">
        <f t="shared" si="9"/>
        <v>112935.76770111089</v>
      </c>
      <c r="BO13" s="19">
        <f t="shared" si="9"/>
        <v>115194.48305513311</v>
      </c>
      <c r="BP13" s="19">
        <f t="shared" si="9"/>
        <v>117498.37271623577</v>
      </c>
      <c r="BQ13" s="19">
        <f t="shared" si="9"/>
        <v>119848.34017056049</v>
      </c>
      <c r="BR13" s="19">
        <f t="shared" si="9"/>
        <v>122245.3069739717</v>
      </c>
      <c r="BS13" s="19">
        <f t="shared" si="9"/>
        <v>124690.21311345114</v>
      </c>
      <c r="BT13" s="19">
        <f t="shared" si="9"/>
        <v>127184.01737572017</v>
      </c>
      <c r="BU13" s="19">
        <f t="shared" si="9"/>
        <v>129727.69772323458</v>
      </c>
      <c r="BV13" s="19">
        <f t="shared" si="9"/>
        <v>132322.25167769927</v>
      </c>
      <c r="BW13" s="19">
        <f t="shared" si="9"/>
        <v>134968.69671125326</v>
      </c>
      <c r="BX13" s="19">
        <f t="shared" si="9"/>
        <v>137668.07064547832</v>
      </c>
      <c r="BY13" s="19">
        <f t="shared" si="9"/>
        <v>140421.4320583879</v>
      </c>
      <c r="BZ13" s="19">
        <f t="shared" si="9"/>
        <v>143229.86069955566</v>
      </c>
      <c r="CA13" s="19">
        <f t="shared" si="9"/>
        <v>146094.45791354676</v>
      </c>
      <c r="CB13" s="19">
        <f t="shared" si="9"/>
        <v>149016.3470718177</v>
      </c>
      <c r="CC13" s="19">
        <f t="shared" si="9"/>
        <v>151996.67401325406</v>
      </c>
      <c r="CD13" s="19">
        <f t="shared" si="9"/>
        <v>155036.60749351914</v>
      </c>
      <c r="CE13" s="19">
        <f t="shared" si="9"/>
        <v>158137.33964338954</v>
      </c>
      <c r="CF13" s="19">
        <f t="shared" si="9"/>
        <v>161300.08643625732</v>
      </c>
      <c r="CG13" s="19">
        <f t="shared" si="9"/>
        <v>164526.08816498247</v>
      </c>
      <c r="CH13" s="19">
        <f t="shared" ref="CH13:CL13" si="10">CG13*(1+CH$4)</f>
        <v>167816.60992828212</v>
      </c>
      <c r="CI13" s="19">
        <f t="shared" si="10"/>
        <v>171172.94212684777</v>
      </c>
      <c r="CJ13" s="19">
        <f t="shared" si="10"/>
        <v>174596.40096938473</v>
      </c>
      <c r="CK13" s="19">
        <f t="shared" si="10"/>
        <v>178088.32898877244</v>
      </c>
      <c r="CL13" s="19">
        <f t="shared" si="10"/>
        <v>181650.0955685479</v>
      </c>
      <c r="CM13" s="19">
        <f>IF('Critères de recherche'!$N$13&gt;0.01,'EntenteJuil2019 (avec boni)'!O13*(1.01+'Critères de recherche'!$N$13),0)</f>
        <v>0</v>
      </c>
      <c r="CN13" s="19">
        <f t="shared" si="7"/>
        <v>0</v>
      </c>
      <c r="CO13" s="19">
        <f t="shared" si="7"/>
        <v>0</v>
      </c>
      <c r="CP13" s="19">
        <f t="shared" si="7"/>
        <v>0</v>
      </c>
    </row>
    <row r="14" spans="5:94" x14ac:dyDescent="0.25">
      <c r="E14" s="27" t="s">
        <v>17</v>
      </c>
      <c r="F14" s="17">
        <v>4</v>
      </c>
      <c r="G14" s="17">
        <v>4</v>
      </c>
      <c r="H14" s="17">
        <v>7</v>
      </c>
      <c r="I14" s="18">
        <v>37182</v>
      </c>
      <c r="J14" s="18">
        <v>37926</v>
      </c>
      <c r="K14" s="18">
        <v>38685</v>
      </c>
      <c r="L14" s="18">
        <v>39459</v>
      </c>
      <c r="M14" s="18">
        <v>40248</v>
      </c>
      <c r="N14" s="19">
        <v>41656.68</v>
      </c>
      <c r="O14" s="18">
        <v>42576</v>
      </c>
      <c r="P14" s="18">
        <v>43428</v>
      </c>
      <c r="Q14" s="18">
        <v>44405</v>
      </c>
      <c r="R14" s="18">
        <v>45182</v>
      </c>
      <c r="S14" s="18">
        <v>46086</v>
      </c>
      <c r="T14" s="19">
        <f>IF('Critères de recherche'!$N$13&gt;0.01,CP14*(1+T$4),S14*(1+T$4))</f>
        <v>47007.72</v>
      </c>
      <c r="U14" s="19">
        <f t="shared" ref="U14" si="11">T14*(1+U$4)</f>
        <v>47947.874400000001</v>
      </c>
      <c r="V14" s="19">
        <f t="shared" ref="V14:CG14" si="12">U14*(1+V$4)</f>
        <v>48906.831888000001</v>
      </c>
      <c r="W14" s="19">
        <f t="shared" si="12"/>
        <v>49884.968525759999</v>
      </c>
      <c r="X14" s="19">
        <f t="shared" si="12"/>
        <v>50882.667896275198</v>
      </c>
      <c r="Y14" s="19">
        <f t="shared" si="12"/>
        <v>51900.321254200702</v>
      </c>
      <c r="Z14" s="19">
        <f t="shared" si="12"/>
        <v>52938.327679284717</v>
      </c>
      <c r="AA14" s="19">
        <f t="shared" si="12"/>
        <v>53997.094232870411</v>
      </c>
      <c r="AB14" s="19">
        <f t="shared" si="12"/>
        <v>55077.036117527823</v>
      </c>
      <c r="AC14" s="19">
        <f t="shared" si="12"/>
        <v>56178.576839878384</v>
      </c>
      <c r="AD14" s="19">
        <f t="shared" si="12"/>
        <v>57302.148376675956</v>
      </c>
      <c r="AE14" s="19">
        <f t="shared" si="12"/>
        <v>58448.191344209474</v>
      </c>
      <c r="AF14" s="19">
        <f t="shared" si="12"/>
        <v>59617.155171093662</v>
      </c>
      <c r="AG14" s="19">
        <f t="shared" si="12"/>
        <v>60809.498274515536</v>
      </c>
      <c r="AH14" s="19">
        <f t="shared" si="12"/>
        <v>62025.688240005846</v>
      </c>
      <c r="AI14" s="19">
        <f t="shared" si="12"/>
        <v>63266.202004805964</v>
      </c>
      <c r="AJ14" s="19">
        <f t="shared" si="12"/>
        <v>64531.526044902086</v>
      </c>
      <c r="AK14" s="19">
        <f t="shared" si="12"/>
        <v>65822.156565800135</v>
      </c>
      <c r="AL14" s="19">
        <f t="shared" si="12"/>
        <v>67138.599697116137</v>
      </c>
      <c r="AM14" s="19">
        <f t="shared" si="12"/>
        <v>68481.371691058463</v>
      </c>
      <c r="AN14" s="19">
        <f t="shared" si="12"/>
        <v>69850.999124879629</v>
      </c>
      <c r="AO14" s="19">
        <f t="shared" si="12"/>
        <v>71248.019107377229</v>
      </c>
      <c r="AP14" s="19">
        <f t="shared" si="12"/>
        <v>72672.979489524776</v>
      </c>
      <c r="AQ14" s="19">
        <f t="shared" si="12"/>
        <v>74126.439079315271</v>
      </c>
      <c r="AR14" s="19">
        <f t="shared" si="12"/>
        <v>75608.967860901583</v>
      </c>
      <c r="AS14" s="19">
        <f t="shared" si="12"/>
        <v>77121.147218119615</v>
      </c>
      <c r="AT14" s="19">
        <f t="shared" si="12"/>
        <v>78663.570162482007</v>
      </c>
      <c r="AU14" s="19">
        <f t="shared" si="12"/>
        <v>80236.841565731651</v>
      </c>
      <c r="AV14" s="19">
        <f t="shared" si="12"/>
        <v>81841.57839704628</v>
      </c>
      <c r="AW14" s="19">
        <f t="shared" si="12"/>
        <v>83478.409964987208</v>
      </c>
      <c r="AX14" s="19">
        <f t="shared" si="12"/>
        <v>85147.978164286949</v>
      </c>
      <c r="AY14" s="19">
        <f t="shared" si="12"/>
        <v>86850.937727572687</v>
      </c>
      <c r="AZ14" s="19">
        <f t="shared" si="12"/>
        <v>88587.956482124137</v>
      </c>
      <c r="BA14" s="19">
        <f t="shared" si="12"/>
        <v>90359.715611766616</v>
      </c>
      <c r="BB14" s="19">
        <f t="shared" si="12"/>
        <v>92166.909924001957</v>
      </c>
      <c r="BC14" s="19">
        <f t="shared" si="12"/>
        <v>94010.248122481993</v>
      </c>
      <c r="BD14" s="19">
        <f t="shared" si="12"/>
        <v>95890.453084931636</v>
      </c>
      <c r="BE14" s="19">
        <f t="shared" si="12"/>
        <v>97808.262146630266</v>
      </c>
      <c r="BF14" s="19">
        <f t="shared" si="12"/>
        <v>99764.427389562872</v>
      </c>
      <c r="BG14" s="19">
        <f t="shared" si="12"/>
        <v>101759.71593735414</v>
      </c>
      <c r="BH14" s="19">
        <f t="shared" si="12"/>
        <v>103794.91025610123</v>
      </c>
      <c r="BI14" s="19">
        <f t="shared" si="12"/>
        <v>105870.80846122325</v>
      </c>
      <c r="BJ14" s="19">
        <f t="shared" si="12"/>
        <v>107988.22463044772</v>
      </c>
      <c r="BK14" s="19">
        <f t="shared" si="12"/>
        <v>110147.98912305667</v>
      </c>
      <c r="BL14" s="19">
        <f t="shared" si="12"/>
        <v>112350.94890551781</v>
      </c>
      <c r="BM14" s="19">
        <f t="shared" si="12"/>
        <v>114597.96788362817</v>
      </c>
      <c r="BN14" s="19">
        <f t="shared" si="12"/>
        <v>116889.92724130073</v>
      </c>
      <c r="BO14" s="19">
        <f t="shared" si="12"/>
        <v>119227.72578612674</v>
      </c>
      <c r="BP14" s="19">
        <f t="shared" si="12"/>
        <v>121612.28030184929</v>
      </c>
      <c r="BQ14" s="19">
        <f t="shared" si="12"/>
        <v>124044.52590788627</v>
      </c>
      <c r="BR14" s="19">
        <f t="shared" si="12"/>
        <v>126525.416426044</v>
      </c>
      <c r="BS14" s="19">
        <f t="shared" si="12"/>
        <v>129055.92475456488</v>
      </c>
      <c r="BT14" s="19">
        <f t="shared" si="12"/>
        <v>131637.04324965618</v>
      </c>
      <c r="BU14" s="19">
        <f t="shared" si="12"/>
        <v>134269.78411464932</v>
      </c>
      <c r="BV14" s="19">
        <f t="shared" si="12"/>
        <v>136955.17979694231</v>
      </c>
      <c r="BW14" s="19">
        <f t="shared" si="12"/>
        <v>139694.28339288116</v>
      </c>
      <c r="BX14" s="19">
        <f t="shared" si="12"/>
        <v>142488.16906073879</v>
      </c>
      <c r="BY14" s="19">
        <f t="shared" si="12"/>
        <v>145337.93244195357</v>
      </c>
      <c r="BZ14" s="19">
        <f t="shared" si="12"/>
        <v>148244.69109079265</v>
      </c>
      <c r="CA14" s="19">
        <f t="shared" si="12"/>
        <v>151209.58491260849</v>
      </c>
      <c r="CB14" s="19">
        <f t="shared" si="12"/>
        <v>154233.77661086066</v>
      </c>
      <c r="CC14" s="19">
        <f t="shared" si="12"/>
        <v>157318.45214307788</v>
      </c>
      <c r="CD14" s="19">
        <f t="shared" si="12"/>
        <v>160464.82118593945</v>
      </c>
      <c r="CE14" s="19">
        <f t="shared" si="12"/>
        <v>163674.11760965825</v>
      </c>
      <c r="CF14" s="19">
        <f t="shared" si="12"/>
        <v>166947.5999618514</v>
      </c>
      <c r="CG14" s="19">
        <f t="shared" si="12"/>
        <v>170286.55196108844</v>
      </c>
      <c r="CH14" s="19">
        <f t="shared" ref="CH14:CL14" si="13">CG14*(1+CH$4)</f>
        <v>173692.28300031021</v>
      </c>
      <c r="CI14" s="19">
        <f t="shared" si="13"/>
        <v>177166.12866031643</v>
      </c>
      <c r="CJ14" s="19">
        <f t="shared" si="13"/>
        <v>180709.45123352276</v>
      </c>
      <c r="CK14" s="19">
        <f t="shared" si="13"/>
        <v>184323.64025819322</v>
      </c>
      <c r="CL14" s="19">
        <f t="shared" si="13"/>
        <v>188010.1130633571</v>
      </c>
      <c r="CM14" s="19">
        <f>IF('Critères de recherche'!$N$13&gt;0.01,'EntenteJuil2019 (avec boni)'!O14*(1.01+'Critères de recherche'!$N$13),0)</f>
        <v>0</v>
      </c>
      <c r="CN14" s="19">
        <f t="shared" si="7"/>
        <v>0</v>
      </c>
      <c r="CO14" s="19">
        <f t="shared" si="7"/>
        <v>0</v>
      </c>
      <c r="CP14" s="19">
        <f t="shared" si="7"/>
        <v>0</v>
      </c>
    </row>
    <row r="15" spans="5:94" x14ac:dyDescent="0.25">
      <c r="E15" s="27" t="s">
        <v>17</v>
      </c>
      <c r="F15" s="17">
        <v>5</v>
      </c>
      <c r="G15" s="17">
        <v>5</v>
      </c>
      <c r="H15" s="17">
        <v>7</v>
      </c>
      <c r="I15" s="18">
        <v>38411</v>
      </c>
      <c r="J15" s="18">
        <v>39179</v>
      </c>
      <c r="K15" s="18">
        <v>39963</v>
      </c>
      <c r="L15" s="18">
        <v>40762</v>
      </c>
      <c r="M15" s="18">
        <v>41577</v>
      </c>
      <c r="N15" s="19">
        <v>43032.195</v>
      </c>
      <c r="O15" s="18">
        <v>44066</v>
      </c>
      <c r="P15" s="18">
        <v>44947</v>
      </c>
      <c r="Q15" s="18">
        <v>45958</v>
      </c>
      <c r="R15" s="18">
        <v>46762</v>
      </c>
      <c r="S15" s="18">
        <v>47697</v>
      </c>
      <c r="T15" s="19">
        <f>IF('Critères de recherche'!$N$13&gt;0.01,CP15*(1+T$4),S15*(1+T$4))</f>
        <v>48650.94</v>
      </c>
      <c r="U15" s="19">
        <f t="shared" ref="U15" si="14">T15*(1+U$4)</f>
        <v>49623.9588</v>
      </c>
      <c r="V15" s="19">
        <f t="shared" ref="V15:CG15" si="15">U15*(1+V$4)</f>
        <v>50616.437976000001</v>
      </c>
      <c r="W15" s="19">
        <f t="shared" si="15"/>
        <v>51628.766735520003</v>
      </c>
      <c r="X15" s="19">
        <f t="shared" si="15"/>
        <v>52661.342070230407</v>
      </c>
      <c r="Y15" s="19">
        <f t="shared" si="15"/>
        <v>53714.568911635019</v>
      </c>
      <c r="Z15" s="19">
        <f t="shared" si="15"/>
        <v>54788.86028986772</v>
      </c>
      <c r="AA15" s="19">
        <f t="shared" si="15"/>
        <v>55884.637495665076</v>
      </c>
      <c r="AB15" s="19">
        <f t="shared" si="15"/>
        <v>57002.330245578378</v>
      </c>
      <c r="AC15" s="19">
        <f t="shared" si="15"/>
        <v>58142.376850489949</v>
      </c>
      <c r="AD15" s="19">
        <f t="shared" si="15"/>
        <v>59305.224387499751</v>
      </c>
      <c r="AE15" s="19">
        <f t="shared" si="15"/>
        <v>60491.328875249746</v>
      </c>
      <c r="AF15" s="19">
        <f t="shared" si="15"/>
        <v>61701.155452754741</v>
      </c>
      <c r="AG15" s="19">
        <f t="shared" si="15"/>
        <v>62935.178561809837</v>
      </c>
      <c r="AH15" s="19">
        <f t="shared" si="15"/>
        <v>64193.882133046034</v>
      </c>
      <c r="AI15" s="19">
        <f t="shared" si="15"/>
        <v>65477.759775706952</v>
      </c>
      <c r="AJ15" s="19">
        <f t="shared" si="15"/>
        <v>66787.314971221087</v>
      </c>
      <c r="AK15" s="19">
        <f t="shared" si="15"/>
        <v>68123.061270645514</v>
      </c>
      <c r="AL15" s="19">
        <f t="shared" si="15"/>
        <v>69485.522496058431</v>
      </c>
      <c r="AM15" s="19">
        <f t="shared" si="15"/>
        <v>70875.232945979602</v>
      </c>
      <c r="AN15" s="19">
        <f t="shared" si="15"/>
        <v>72292.737604899201</v>
      </c>
      <c r="AO15" s="19">
        <f t="shared" si="15"/>
        <v>73738.592356997193</v>
      </c>
      <c r="AP15" s="19">
        <f t="shared" si="15"/>
        <v>75213.364204137135</v>
      </c>
      <c r="AQ15" s="19">
        <f t="shared" si="15"/>
        <v>76717.631488219879</v>
      </c>
      <c r="AR15" s="19">
        <f t="shared" si="15"/>
        <v>78251.984117984277</v>
      </c>
      <c r="AS15" s="19">
        <f t="shared" si="15"/>
        <v>79817.023800343959</v>
      </c>
      <c r="AT15" s="19">
        <f t="shared" si="15"/>
        <v>81413.36427635084</v>
      </c>
      <c r="AU15" s="19">
        <f t="shared" si="15"/>
        <v>83041.631561877861</v>
      </c>
      <c r="AV15" s="19">
        <f t="shared" si="15"/>
        <v>84702.464193115418</v>
      </c>
      <c r="AW15" s="19">
        <f t="shared" si="15"/>
        <v>86396.513476977721</v>
      </c>
      <c r="AX15" s="19">
        <f t="shared" si="15"/>
        <v>88124.443746517281</v>
      </c>
      <c r="AY15" s="19">
        <f t="shared" si="15"/>
        <v>89886.932621447631</v>
      </c>
      <c r="AZ15" s="19">
        <f t="shared" si="15"/>
        <v>91684.671273876593</v>
      </c>
      <c r="BA15" s="19">
        <f t="shared" si="15"/>
        <v>93518.364699354133</v>
      </c>
      <c r="BB15" s="19">
        <f t="shared" si="15"/>
        <v>95388.731993341222</v>
      </c>
      <c r="BC15" s="19">
        <f t="shared" si="15"/>
        <v>97296.506633208046</v>
      </c>
      <c r="BD15" s="19">
        <f t="shared" si="15"/>
        <v>99242.436765872204</v>
      </c>
      <c r="BE15" s="19">
        <f t="shared" si="15"/>
        <v>101227.28550118965</v>
      </c>
      <c r="BF15" s="19">
        <f t="shared" si="15"/>
        <v>103251.83121121344</v>
      </c>
      <c r="BG15" s="19">
        <f t="shared" si="15"/>
        <v>105316.86783543772</v>
      </c>
      <c r="BH15" s="19">
        <f t="shared" si="15"/>
        <v>107423.20519214647</v>
      </c>
      <c r="BI15" s="19">
        <f t="shared" si="15"/>
        <v>109571.6692959894</v>
      </c>
      <c r="BJ15" s="19">
        <f t="shared" si="15"/>
        <v>111763.10268190919</v>
      </c>
      <c r="BK15" s="19">
        <f t="shared" si="15"/>
        <v>113998.36473554738</v>
      </c>
      <c r="BL15" s="19">
        <f t="shared" si="15"/>
        <v>116278.33203025833</v>
      </c>
      <c r="BM15" s="19">
        <f t="shared" si="15"/>
        <v>118603.89867086351</v>
      </c>
      <c r="BN15" s="19">
        <f t="shared" si="15"/>
        <v>120975.97664428077</v>
      </c>
      <c r="BO15" s="19">
        <f t="shared" si="15"/>
        <v>123395.49617716639</v>
      </c>
      <c r="BP15" s="19">
        <f t="shared" si="15"/>
        <v>125863.40610070972</v>
      </c>
      <c r="BQ15" s="19">
        <f t="shared" si="15"/>
        <v>128380.67422272392</v>
      </c>
      <c r="BR15" s="19">
        <f t="shared" si="15"/>
        <v>130948.2877071784</v>
      </c>
      <c r="BS15" s="19">
        <f t="shared" si="15"/>
        <v>133567.25346132196</v>
      </c>
      <c r="BT15" s="19">
        <f t="shared" si="15"/>
        <v>136238.59853054839</v>
      </c>
      <c r="BU15" s="19">
        <f t="shared" si="15"/>
        <v>138963.37050115937</v>
      </c>
      <c r="BV15" s="19">
        <f t="shared" si="15"/>
        <v>141742.63791118257</v>
      </c>
      <c r="BW15" s="19">
        <f t="shared" si="15"/>
        <v>144577.49066940622</v>
      </c>
      <c r="BX15" s="19">
        <f t="shared" si="15"/>
        <v>147469.04048279434</v>
      </c>
      <c r="BY15" s="19">
        <f t="shared" si="15"/>
        <v>150418.42129245022</v>
      </c>
      <c r="BZ15" s="19">
        <f t="shared" si="15"/>
        <v>153426.78971829923</v>
      </c>
      <c r="CA15" s="19">
        <f t="shared" si="15"/>
        <v>156495.32551266521</v>
      </c>
      <c r="CB15" s="19">
        <f t="shared" si="15"/>
        <v>159625.23202291853</v>
      </c>
      <c r="CC15" s="19">
        <f t="shared" si="15"/>
        <v>162817.73666337691</v>
      </c>
      <c r="CD15" s="19">
        <f t="shared" si="15"/>
        <v>166074.09139664445</v>
      </c>
      <c r="CE15" s="19">
        <f t="shared" si="15"/>
        <v>169395.57322457735</v>
      </c>
      <c r="CF15" s="19">
        <f t="shared" si="15"/>
        <v>172783.48468906889</v>
      </c>
      <c r="CG15" s="19">
        <f t="shared" si="15"/>
        <v>176239.15438285028</v>
      </c>
      <c r="CH15" s="19">
        <f t="shared" ref="CH15:CL15" si="16">CG15*(1+CH$4)</f>
        <v>179763.93747050728</v>
      </c>
      <c r="CI15" s="19">
        <f t="shared" si="16"/>
        <v>183359.21621991743</v>
      </c>
      <c r="CJ15" s="19">
        <f t="shared" si="16"/>
        <v>187026.40054431578</v>
      </c>
      <c r="CK15" s="19">
        <f t="shared" si="16"/>
        <v>190766.92855520209</v>
      </c>
      <c r="CL15" s="19">
        <f t="shared" si="16"/>
        <v>194582.26712630613</v>
      </c>
      <c r="CM15" s="19">
        <f>IF('Critères de recherche'!$N$13&gt;0.01,'EntenteJuil2019 (avec boni)'!O15*(1.01+'Critères de recherche'!$N$13),0)</f>
        <v>0</v>
      </c>
      <c r="CN15" s="19">
        <f t="shared" si="7"/>
        <v>0</v>
      </c>
      <c r="CO15" s="19">
        <f t="shared" si="7"/>
        <v>0</v>
      </c>
      <c r="CP15" s="19">
        <f t="shared" si="7"/>
        <v>0</v>
      </c>
    </row>
    <row r="16" spans="5:94" x14ac:dyDescent="0.25">
      <c r="E16" s="27" t="s">
        <v>17</v>
      </c>
      <c r="F16" s="17">
        <v>6</v>
      </c>
      <c r="G16" s="17">
        <v>6</v>
      </c>
      <c r="H16" s="17">
        <v>7</v>
      </c>
      <c r="I16" s="18">
        <v>39752</v>
      </c>
      <c r="J16" s="18">
        <v>40547</v>
      </c>
      <c r="K16" s="18">
        <v>41358</v>
      </c>
      <c r="L16" s="18">
        <v>42185</v>
      </c>
      <c r="M16" s="18">
        <v>43029</v>
      </c>
      <c r="N16" s="19">
        <v>44535.014999999999</v>
      </c>
      <c r="O16" s="18">
        <v>45608</v>
      </c>
      <c r="P16" s="18">
        <v>46520</v>
      </c>
      <c r="Q16" s="18">
        <v>47567</v>
      </c>
      <c r="R16" s="18">
        <v>48399</v>
      </c>
      <c r="S16" s="18">
        <v>49367</v>
      </c>
      <c r="T16" s="19">
        <f>IF('Critères de recherche'!$N$13&gt;0.01,CP16*(1+T$4),S16*(1+T$4))</f>
        <v>50354.340000000004</v>
      </c>
      <c r="U16" s="19">
        <f t="shared" ref="U16" si="17">T16*(1+U$4)</f>
        <v>51361.426800000008</v>
      </c>
      <c r="V16" s="19">
        <f t="shared" ref="V16:CG16" si="18">U16*(1+V$4)</f>
        <v>52388.655336000011</v>
      </c>
      <c r="W16" s="19">
        <f t="shared" si="18"/>
        <v>53436.428442720011</v>
      </c>
      <c r="X16" s="19">
        <f t="shared" si="18"/>
        <v>54505.157011574411</v>
      </c>
      <c r="Y16" s="19">
        <f t="shared" si="18"/>
        <v>55595.260151805902</v>
      </c>
      <c r="Z16" s="19">
        <f t="shared" si="18"/>
        <v>56707.165354842022</v>
      </c>
      <c r="AA16" s="19">
        <f t="shared" si="18"/>
        <v>57841.308661938863</v>
      </c>
      <c r="AB16" s="19">
        <f t="shared" si="18"/>
        <v>58998.13483517764</v>
      </c>
      <c r="AC16" s="19">
        <f t="shared" si="18"/>
        <v>60178.097531881191</v>
      </c>
      <c r="AD16" s="19">
        <f t="shared" si="18"/>
        <v>61381.659482518815</v>
      </c>
      <c r="AE16" s="19">
        <f t="shared" si="18"/>
        <v>62609.292672169191</v>
      </c>
      <c r="AF16" s="19">
        <f t="shared" si="18"/>
        <v>63861.478525612576</v>
      </c>
      <c r="AG16" s="19">
        <f t="shared" si="18"/>
        <v>65138.708096124828</v>
      </c>
      <c r="AH16" s="19">
        <f t="shared" si="18"/>
        <v>66441.482258047326</v>
      </c>
      <c r="AI16" s="19">
        <f t="shared" si="18"/>
        <v>67770.311903208276</v>
      </c>
      <c r="AJ16" s="19">
        <f t="shared" si="18"/>
        <v>69125.718141272446</v>
      </c>
      <c r="AK16" s="19">
        <f t="shared" si="18"/>
        <v>70508.23250409789</v>
      </c>
      <c r="AL16" s="19">
        <f t="shared" si="18"/>
        <v>71918.397154179853</v>
      </c>
      <c r="AM16" s="19">
        <f t="shared" si="18"/>
        <v>73356.765097263458</v>
      </c>
      <c r="AN16" s="19">
        <f t="shared" si="18"/>
        <v>74823.900399208724</v>
      </c>
      <c r="AO16" s="19">
        <f t="shared" si="18"/>
        <v>76320.378407192897</v>
      </c>
      <c r="AP16" s="19">
        <f t="shared" si="18"/>
        <v>77846.785975336752</v>
      </c>
      <c r="AQ16" s="19">
        <f t="shared" si="18"/>
        <v>79403.721694843494</v>
      </c>
      <c r="AR16" s="19">
        <f t="shared" si="18"/>
        <v>80991.79612874036</v>
      </c>
      <c r="AS16" s="19">
        <f t="shared" si="18"/>
        <v>82611.632051315173</v>
      </c>
      <c r="AT16" s="19">
        <f t="shared" si="18"/>
        <v>84263.864692341478</v>
      </c>
      <c r="AU16" s="19">
        <f t="shared" si="18"/>
        <v>85949.141986188304</v>
      </c>
      <c r="AV16" s="19">
        <f t="shared" si="18"/>
        <v>87668.124825912077</v>
      </c>
      <c r="AW16" s="19">
        <f t="shared" si="18"/>
        <v>89421.487322430316</v>
      </c>
      <c r="AX16" s="19">
        <f t="shared" si="18"/>
        <v>91209.917068878916</v>
      </c>
      <c r="AY16" s="19">
        <f t="shared" si="18"/>
        <v>93034.115410256491</v>
      </c>
      <c r="AZ16" s="19">
        <f t="shared" si="18"/>
        <v>94894.797718461617</v>
      </c>
      <c r="BA16" s="19">
        <f t="shared" si="18"/>
        <v>96792.69367283085</v>
      </c>
      <c r="BB16" s="19">
        <f t="shared" si="18"/>
        <v>98728.547546287475</v>
      </c>
      <c r="BC16" s="19">
        <f t="shared" si="18"/>
        <v>100703.11849721323</v>
      </c>
      <c r="BD16" s="19">
        <f t="shared" si="18"/>
        <v>102717.1808671575</v>
      </c>
      <c r="BE16" s="19">
        <f t="shared" si="18"/>
        <v>104771.52448450065</v>
      </c>
      <c r="BF16" s="19">
        <f t="shared" si="18"/>
        <v>106866.95497419067</v>
      </c>
      <c r="BG16" s="19">
        <f t="shared" si="18"/>
        <v>109004.29407367448</v>
      </c>
      <c r="BH16" s="19">
        <f t="shared" si="18"/>
        <v>111184.37995514798</v>
      </c>
      <c r="BI16" s="19">
        <f t="shared" si="18"/>
        <v>113408.06755425094</v>
      </c>
      <c r="BJ16" s="19">
        <f t="shared" si="18"/>
        <v>115676.22890533596</v>
      </c>
      <c r="BK16" s="19">
        <f t="shared" si="18"/>
        <v>117989.75348344268</v>
      </c>
      <c r="BL16" s="19">
        <f t="shared" si="18"/>
        <v>120349.54855311153</v>
      </c>
      <c r="BM16" s="19">
        <f t="shared" si="18"/>
        <v>122756.53952417376</v>
      </c>
      <c r="BN16" s="19">
        <f t="shared" si="18"/>
        <v>125211.67031465724</v>
      </c>
      <c r="BO16" s="19">
        <f t="shared" si="18"/>
        <v>127715.90372095039</v>
      </c>
      <c r="BP16" s="19">
        <f t="shared" si="18"/>
        <v>130270.22179536939</v>
      </c>
      <c r="BQ16" s="19">
        <f t="shared" si="18"/>
        <v>132875.62623127678</v>
      </c>
      <c r="BR16" s="19">
        <f t="shared" si="18"/>
        <v>135533.13875590233</v>
      </c>
      <c r="BS16" s="19">
        <f t="shared" si="18"/>
        <v>138243.80153102038</v>
      </c>
      <c r="BT16" s="19">
        <f t="shared" si="18"/>
        <v>141008.6775616408</v>
      </c>
      <c r="BU16" s="19">
        <f t="shared" si="18"/>
        <v>143828.85111287361</v>
      </c>
      <c r="BV16" s="19">
        <f t="shared" si="18"/>
        <v>146705.42813513108</v>
      </c>
      <c r="BW16" s="19">
        <f t="shared" si="18"/>
        <v>149639.53669783371</v>
      </c>
      <c r="BX16" s="19">
        <f t="shared" si="18"/>
        <v>152632.32743179039</v>
      </c>
      <c r="BY16" s="19">
        <f t="shared" si="18"/>
        <v>155684.97398042621</v>
      </c>
      <c r="BZ16" s="19">
        <f t="shared" si="18"/>
        <v>158798.67346003474</v>
      </c>
      <c r="CA16" s="19">
        <f t="shared" si="18"/>
        <v>161974.64692923543</v>
      </c>
      <c r="CB16" s="19">
        <f t="shared" si="18"/>
        <v>165214.13986782014</v>
      </c>
      <c r="CC16" s="19">
        <f t="shared" si="18"/>
        <v>168518.42266517653</v>
      </c>
      <c r="CD16" s="19">
        <f t="shared" si="18"/>
        <v>171888.79111848006</v>
      </c>
      <c r="CE16" s="19">
        <f t="shared" si="18"/>
        <v>175326.56694084968</v>
      </c>
      <c r="CF16" s="19">
        <f t="shared" si="18"/>
        <v>178833.09827966668</v>
      </c>
      <c r="CG16" s="19">
        <f t="shared" si="18"/>
        <v>182409.76024526003</v>
      </c>
      <c r="CH16" s="19">
        <f t="shared" ref="CH16:CL16" si="19">CG16*(1+CH$4)</f>
        <v>186057.95545016523</v>
      </c>
      <c r="CI16" s="19">
        <f t="shared" si="19"/>
        <v>189779.11455916855</v>
      </c>
      <c r="CJ16" s="19">
        <f t="shared" si="19"/>
        <v>193574.69685035193</v>
      </c>
      <c r="CK16" s="19">
        <f t="shared" si="19"/>
        <v>197446.19078735897</v>
      </c>
      <c r="CL16" s="19">
        <f t="shared" si="19"/>
        <v>201395.11460310614</v>
      </c>
      <c r="CM16" s="19">
        <f>IF('Critères de recherche'!$N$13&gt;0.01,'EntenteJuil2019 (avec boni)'!O16*(1.01+'Critères de recherche'!$N$13),0)</f>
        <v>0</v>
      </c>
      <c r="CN16" s="19">
        <f t="shared" si="7"/>
        <v>0</v>
      </c>
      <c r="CO16" s="19">
        <f t="shared" si="7"/>
        <v>0</v>
      </c>
      <c r="CP16" s="19">
        <f t="shared" si="7"/>
        <v>0</v>
      </c>
    </row>
    <row r="17" spans="5:94" x14ac:dyDescent="0.25">
      <c r="E17" s="27" t="s">
        <v>17</v>
      </c>
      <c r="F17" s="17">
        <v>7</v>
      </c>
      <c r="G17" s="17">
        <v>7</v>
      </c>
      <c r="H17" s="17">
        <v>7</v>
      </c>
      <c r="I17" s="18">
        <v>41112</v>
      </c>
      <c r="J17" s="18">
        <v>41934</v>
      </c>
      <c r="K17" s="18">
        <v>42773</v>
      </c>
      <c r="L17" s="18">
        <v>43628</v>
      </c>
      <c r="M17" s="18">
        <v>44501</v>
      </c>
      <c r="N17" s="19">
        <v>46058.535000000003</v>
      </c>
      <c r="O17" s="18">
        <v>47441</v>
      </c>
      <c r="P17" s="18">
        <v>48390</v>
      </c>
      <c r="Q17" s="18">
        <v>49479</v>
      </c>
      <c r="R17" s="18">
        <v>50345</v>
      </c>
      <c r="S17" s="18">
        <v>51352</v>
      </c>
      <c r="T17" s="19">
        <f>IF('Critères de recherche'!$N$13&gt;0.01,CP17*(1+T$4),S17*(1+T$4))</f>
        <v>52379.040000000001</v>
      </c>
      <c r="U17" s="19">
        <f t="shared" ref="U17" si="20">T17*(1+U$4)</f>
        <v>53426.620800000004</v>
      </c>
      <c r="V17" s="19">
        <f t="shared" ref="V17:CG17" si="21">U17*(1+V$4)</f>
        <v>54495.153216000006</v>
      </c>
      <c r="W17" s="19">
        <f t="shared" si="21"/>
        <v>55585.056280320008</v>
      </c>
      <c r="X17" s="19">
        <f t="shared" si="21"/>
        <v>56696.757405926408</v>
      </c>
      <c r="Y17" s="19">
        <f t="shared" si="21"/>
        <v>57830.692554044937</v>
      </c>
      <c r="Z17" s="19">
        <f t="shared" si="21"/>
        <v>58987.306405125841</v>
      </c>
      <c r="AA17" s="19">
        <f t="shared" si="21"/>
        <v>60167.052533228358</v>
      </c>
      <c r="AB17" s="19">
        <f t="shared" si="21"/>
        <v>61370.393583892925</v>
      </c>
      <c r="AC17" s="19">
        <f t="shared" si="21"/>
        <v>62597.801455570785</v>
      </c>
      <c r="AD17" s="19">
        <f t="shared" si="21"/>
        <v>63849.757484682203</v>
      </c>
      <c r="AE17" s="19">
        <f t="shared" si="21"/>
        <v>65126.752634375851</v>
      </c>
      <c r="AF17" s="19">
        <f t="shared" si="21"/>
        <v>66429.287687063363</v>
      </c>
      <c r="AG17" s="19">
        <f t="shared" si="21"/>
        <v>67757.873440804629</v>
      </c>
      <c r="AH17" s="19">
        <f t="shared" si="21"/>
        <v>69113.03090962072</v>
      </c>
      <c r="AI17" s="19">
        <f t="shared" si="21"/>
        <v>70495.29152781314</v>
      </c>
      <c r="AJ17" s="19">
        <f t="shared" si="21"/>
        <v>71905.197358369405</v>
      </c>
      <c r="AK17" s="19">
        <f t="shared" si="21"/>
        <v>73343.301305536792</v>
      </c>
      <c r="AL17" s="19">
        <f t="shared" si="21"/>
        <v>74810.167331647535</v>
      </c>
      <c r="AM17" s="19">
        <f t="shared" si="21"/>
        <v>76306.37067828048</v>
      </c>
      <c r="AN17" s="19">
        <f t="shared" si="21"/>
        <v>77832.498091846093</v>
      </c>
      <c r="AO17" s="19">
        <f t="shared" si="21"/>
        <v>79389.14805368302</v>
      </c>
      <c r="AP17" s="19">
        <f t="shared" si="21"/>
        <v>80976.931014756687</v>
      </c>
      <c r="AQ17" s="19">
        <f t="shared" si="21"/>
        <v>82596.469635051821</v>
      </c>
      <c r="AR17" s="19">
        <f t="shared" si="21"/>
        <v>84248.399027752865</v>
      </c>
      <c r="AS17" s="19">
        <f t="shared" si="21"/>
        <v>85933.36700830792</v>
      </c>
      <c r="AT17" s="19">
        <f t="shared" si="21"/>
        <v>87652.034348474073</v>
      </c>
      <c r="AU17" s="19">
        <f t="shared" si="21"/>
        <v>89405.075035443559</v>
      </c>
      <c r="AV17" s="19">
        <f t="shared" si="21"/>
        <v>91193.17653615243</v>
      </c>
      <c r="AW17" s="19">
        <f t="shared" si="21"/>
        <v>93017.040066875474</v>
      </c>
      <c r="AX17" s="19">
        <f t="shared" si="21"/>
        <v>94877.380868212989</v>
      </c>
      <c r="AY17" s="19">
        <f t="shared" si="21"/>
        <v>96774.928485577257</v>
      </c>
      <c r="AZ17" s="19">
        <f t="shared" si="21"/>
        <v>98710.427055288805</v>
      </c>
      <c r="BA17" s="19">
        <f t="shared" si="21"/>
        <v>100684.63559639458</v>
      </c>
      <c r="BB17" s="19">
        <f t="shared" si="21"/>
        <v>102698.32830832248</v>
      </c>
      <c r="BC17" s="19">
        <f t="shared" si="21"/>
        <v>104752.29487448893</v>
      </c>
      <c r="BD17" s="19">
        <f t="shared" si="21"/>
        <v>106847.34077197871</v>
      </c>
      <c r="BE17" s="19">
        <f t="shared" si="21"/>
        <v>108984.28758741828</v>
      </c>
      <c r="BF17" s="19">
        <f t="shared" si="21"/>
        <v>111163.97333916665</v>
      </c>
      <c r="BG17" s="19">
        <f t="shared" si="21"/>
        <v>113387.25280594999</v>
      </c>
      <c r="BH17" s="19">
        <f t="shared" si="21"/>
        <v>115654.99786206899</v>
      </c>
      <c r="BI17" s="19">
        <f t="shared" si="21"/>
        <v>117968.09781931038</v>
      </c>
      <c r="BJ17" s="19">
        <f t="shared" si="21"/>
        <v>120327.4597756966</v>
      </c>
      <c r="BK17" s="19">
        <f t="shared" si="21"/>
        <v>122734.00897121053</v>
      </c>
      <c r="BL17" s="19">
        <f t="shared" si="21"/>
        <v>125188.68915063473</v>
      </c>
      <c r="BM17" s="19">
        <f t="shared" si="21"/>
        <v>127692.46293364743</v>
      </c>
      <c r="BN17" s="19">
        <f t="shared" si="21"/>
        <v>130246.31219232039</v>
      </c>
      <c r="BO17" s="19">
        <f t="shared" si="21"/>
        <v>132851.23843616681</v>
      </c>
      <c r="BP17" s="19">
        <f t="shared" si="21"/>
        <v>135508.26320489016</v>
      </c>
      <c r="BQ17" s="19">
        <f t="shared" si="21"/>
        <v>138218.42846898796</v>
      </c>
      <c r="BR17" s="19">
        <f t="shared" si="21"/>
        <v>140982.79703836772</v>
      </c>
      <c r="BS17" s="19">
        <f t="shared" si="21"/>
        <v>143802.45297913507</v>
      </c>
      <c r="BT17" s="19">
        <f t="shared" si="21"/>
        <v>146678.50203871776</v>
      </c>
      <c r="BU17" s="19">
        <f t="shared" si="21"/>
        <v>149612.07207949212</v>
      </c>
      <c r="BV17" s="19">
        <f t="shared" si="21"/>
        <v>152604.31352108196</v>
      </c>
      <c r="BW17" s="19">
        <f t="shared" si="21"/>
        <v>155656.39979150362</v>
      </c>
      <c r="BX17" s="19">
        <f t="shared" si="21"/>
        <v>158769.5277873337</v>
      </c>
      <c r="BY17" s="19">
        <f t="shared" si="21"/>
        <v>161944.91834308038</v>
      </c>
      <c r="BZ17" s="19">
        <f t="shared" si="21"/>
        <v>165183.81670994198</v>
      </c>
      <c r="CA17" s="19">
        <f t="shared" si="21"/>
        <v>168487.49304414084</v>
      </c>
      <c r="CB17" s="19">
        <f t="shared" si="21"/>
        <v>171857.24290502365</v>
      </c>
      <c r="CC17" s="19">
        <f t="shared" si="21"/>
        <v>175294.38776312413</v>
      </c>
      <c r="CD17" s="19">
        <f t="shared" si="21"/>
        <v>178800.27551838662</v>
      </c>
      <c r="CE17" s="19">
        <f t="shared" si="21"/>
        <v>182376.28102875437</v>
      </c>
      <c r="CF17" s="19">
        <f t="shared" si="21"/>
        <v>186023.80664932946</v>
      </c>
      <c r="CG17" s="19">
        <f t="shared" si="21"/>
        <v>189744.28278231606</v>
      </c>
      <c r="CH17" s="19">
        <f t="shared" ref="CH17:CL17" si="22">CG17*(1+CH$4)</f>
        <v>193539.16843796239</v>
      </c>
      <c r="CI17" s="19">
        <f t="shared" si="22"/>
        <v>197409.95180672166</v>
      </c>
      <c r="CJ17" s="19">
        <f t="shared" si="22"/>
        <v>201358.15084285609</v>
      </c>
      <c r="CK17" s="19">
        <f t="shared" si="22"/>
        <v>205385.31385971321</v>
      </c>
      <c r="CL17" s="19">
        <f t="shared" si="22"/>
        <v>209493.02013690746</v>
      </c>
      <c r="CM17" s="19">
        <f>IF('Critères de recherche'!$N$13&gt;0.01,'EntenteJuil2019 (avec boni)'!O17*(1.01+'Critères de recherche'!$N$13),0)</f>
        <v>0</v>
      </c>
      <c r="CN17" s="19">
        <f t="shared" si="7"/>
        <v>0</v>
      </c>
      <c r="CO17" s="19">
        <f t="shared" si="7"/>
        <v>0</v>
      </c>
      <c r="CP17" s="19">
        <f t="shared" si="7"/>
        <v>0</v>
      </c>
    </row>
    <row r="18" spans="5:94" x14ac:dyDescent="0.25">
      <c r="E18" s="27" t="s">
        <v>18</v>
      </c>
      <c r="F18" s="17">
        <v>1</v>
      </c>
      <c r="G18" s="17">
        <v>0</v>
      </c>
      <c r="H18" s="17">
        <v>6</v>
      </c>
      <c r="I18" s="18"/>
      <c r="J18" s="18"/>
      <c r="K18" s="18"/>
      <c r="L18" s="18"/>
      <c r="M18" s="12"/>
      <c r="N18" s="19">
        <v>0</v>
      </c>
      <c r="O18" s="18">
        <v>50805</v>
      </c>
      <c r="P18" s="18">
        <v>51821</v>
      </c>
      <c r="Q18" s="18">
        <v>52987</v>
      </c>
      <c r="R18" s="18">
        <v>53914</v>
      </c>
      <c r="S18" s="18">
        <v>54992</v>
      </c>
      <c r="T18" s="19">
        <f>IF('Critères de recherche'!$N$13&gt;0.01,CP18*(1+T$4),S18*(1+T$4))</f>
        <v>56091.840000000004</v>
      </c>
      <c r="U18" s="19">
        <f t="shared" ref="U18" si="23">T18*(1+U$4)</f>
        <v>57213.676800000008</v>
      </c>
      <c r="V18" s="19">
        <f t="shared" ref="V18:CG18" si="24">U18*(1+V$4)</f>
        <v>58357.950336000009</v>
      </c>
      <c r="W18" s="19">
        <f t="shared" si="24"/>
        <v>59525.10934272001</v>
      </c>
      <c r="X18" s="19">
        <f t="shared" si="24"/>
        <v>60715.611529574409</v>
      </c>
      <c r="Y18" s="19">
        <f t="shared" si="24"/>
        <v>61929.923760165897</v>
      </c>
      <c r="Z18" s="19">
        <f t="shared" si="24"/>
        <v>63168.522235369215</v>
      </c>
      <c r="AA18" s="19">
        <f t="shared" si="24"/>
        <v>64431.892680076598</v>
      </c>
      <c r="AB18" s="19">
        <f t="shared" si="24"/>
        <v>65720.530533678131</v>
      </c>
      <c r="AC18" s="19">
        <f t="shared" si="24"/>
        <v>67034.941144351702</v>
      </c>
      <c r="AD18" s="19">
        <f t="shared" si="24"/>
        <v>68375.639967238734</v>
      </c>
      <c r="AE18" s="19">
        <f t="shared" si="24"/>
        <v>69743.152766583516</v>
      </c>
      <c r="AF18" s="19">
        <f t="shared" si="24"/>
        <v>71138.015821915193</v>
      </c>
      <c r="AG18" s="19">
        <f t="shared" si="24"/>
        <v>72560.776138353496</v>
      </c>
      <c r="AH18" s="19">
        <f t="shared" si="24"/>
        <v>74011.99166112057</v>
      </c>
      <c r="AI18" s="19">
        <f t="shared" si="24"/>
        <v>75492.231494342981</v>
      </c>
      <c r="AJ18" s="19">
        <f t="shared" si="24"/>
        <v>77002.076124229847</v>
      </c>
      <c r="AK18" s="19">
        <f t="shared" si="24"/>
        <v>78542.11764671444</v>
      </c>
      <c r="AL18" s="19">
        <f t="shared" si="24"/>
        <v>80112.959999648723</v>
      </c>
      <c r="AM18" s="19">
        <f t="shared" si="24"/>
        <v>81715.219199641695</v>
      </c>
      <c r="AN18" s="19">
        <f t="shared" si="24"/>
        <v>83349.523583634524</v>
      </c>
      <c r="AO18" s="19">
        <f t="shared" si="24"/>
        <v>85016.514055307212</v>
      </c>
      <c r="AP18" s="19">
        <f t="shared" si="24"/>
        <v>86716.844336413356</v>
      </c>
      <c r="AQ18" s="19">
        <f t="shared" si="24"/>
        <v>88451.181223141626</v>
      </c>
      <c r="AR18" s="19">
        <f t="shared" si="24"/>
        <v>90220.204847604458</v>
      </c>
      <c r="AS18" s="19">
        <f t="shared" si="24"/>
        <v>92024.608944556545</v>
      </c>
      <c r="AT18" s="19">
        <f t="shared" si="24"/>
        <v>93865.101123447675</v>
      </c>
      <c r="AU18" s="19">
        <f t="shared" si="24"/>
        <v>95742.403145916629</v>
      </c>
      <c r="AV18" s="19">
        <f t="shared" si="24"/>
        <v>97657.251208834961</v>
      </c>
      <c r="AW18" s="19">
        <f t="shared" si="24"/>
        <v>99610.396233011663</v>
      </c>
      <c r="AX18" s="19">
        <f t="shared" si="24"/>
        <v>101602.6041576719</v>
      </c>
      <c r="AY18" s="19">
        <f t="shared" si="24"/>
        <v>103634.65624082534</v>
      </c>
      <c r="AZ18" s="19">
        <f t="shared" si="24"/>
        <v>105707.34936564184</v>
      </c>
      <c r="BA18" s="19">
        <f t="shared" si="24"/>
        <v>107821.49635295468</v>
      </c>
      <c r="BB18" s="19">
        <f t="shared" si="24"/>
        <v>109977.92628001378</v>
      </c>
      <c r="BC18" s="19">
        <f t="shared" si="24"/>
        <v>112177.48480561406</v>
      </c>
      <c r="BD18" s="19">
        <f t="shared" si="24"/>
        <v>114421.03450172635</v>
      </c>
      <c r="BE18" s="19">
        <f t="shared" si="24"/>
        <v>116709.45519176088</v>
      </c>
      <c r="BF18" s="19">
        <f t="shared" si="24"/>
        <v>119043.6442955961</v>
      </c>
      <c r="BG18" s="19">
        <f t="shared" si="24"/>
        <v>121424.51718150802</v>
      </c>
      <c r="BH18" s="19">
        <f t="shared" si="24"/>
        <v>123853.00752513819</v>
      </c>
      <c r="BI18" s="19">
        <f t="shared" si="24"/>
        <v>126330.06767564095</v>
      </c>
      <c r="BJ18" s="19">
        <f t="shared" si="24"/>
        <v>128856.66902915377</v>
      </c>
      <c r="BK18" s="19">
        <f t="shared" si="24"/>
        <v>131433.80240973685</v>
      </c>
      <c r="BL18" s="19">
        <f t="shared" si="24"/>
        <v>134062.47845793157</v>
      </c>
      <c r="BM18" s="19">
        <f t="shared" si="24"/>
        <v>136743.7280270902</v>
      </c>
      <c r="BN18" s="19">
        <f t="shared" si="24"/>
        <v>139478.60258763199</v>
      </c>
      <c r="BO18" s="19">
        <f t="shared" si="24"/>
        <v>142268.17463938464</v>
      </c>
      <c r="BP18" s="19">
        <f t="shared" si="24"/>
        <v>145113.53813217234</v>
      </c>
      <c r="BQ18" s="19">
        <f t="shared" si="24"/>
        <v>148015.8088948158</v>
      </c>
      <c r="BR18" s="19">
        <f t="shared" si="24"/>
        <v>150976.12507271211</v>
      </c>
      <c r="BS18" s="19">
        <f t="shared" si="24"/>
        <v>153995.64757416636</v>
      </c>
      <c r="BT18" s="19">
        <f t="shared" si="24"/>
        <v>157075.56052564969</v>
      </c>
      <c r="BU18" s="19">
        <f t="shared" si="24"/>
        <v>160217.0717361627</v>
      </c>
      <c r="BV18" s="19">
        <f t="shared" si="24"/>
        <v>163421.41317088596</v>
      </c>
      <c r="BW18" s="19">
        <f t="shared" si="24"/>
        <v>166689.8414343037</v>
      </c>
      <c r="BX18" s="19">
        <f t="shared" si="24"/>
        <v>170023.63826298979</v>
      </c>
      <c r="BY18" s="19">
        <f t="shared" si="24"/>
        <v>173424.11102824958</v>
      </c>
      <c r="BZ18" s="19">
        <f t="shared" si="24"/>
        <v>176892.59324881458</v>
      </c>
      <c r="CA18" s="19">
        <f t="shared" si="24"/>
        <v>180430.44511379086</v>
      </c>
      <c r="CB18" s="19">
        <f t="shared" si="24"/>
        <v>184039.05401606669</v>
      </c>
      <c r="CC18" s="19">
        <f t="shared" si="24"/>
        <v>187719.83509638804</v>
      </c>
      <c r="CD18" s="19">
        <f t="shared" si="24"/>
        <v>191474.2317983158</v>
      </c>
      <c r="CE18" s="19">
        <f t="shared" si="24"/>
        <v>195303.71643428211</v>
      </c>
      <c r="CF18" s="19">
        <f t="shared" si="24"/>
        <v>199209.79076296775</v>
      </c>
      <c r="CG18" s="19">
        <f t="shared" si="24"/>
        <v>203193.98657822711</v>
      </c>
      <c r="CH18" s="19">
        <f t="shared" ref="CH18:CL18" si="25">CG18*(1+CH$4)</f>
        <v>207257.86630979166</v>
      </c>
      <c r="CI18" s="19">
        <f t="shared" si="25"/>
        <v>211403.02363598748</v>
      </c>
      <c r="CJ18" s="19">
        <f t="shared" si="25"/>
        <v>215631.08410870723</v>
      </c>
      <c r="CK18" s="19">
        <f t="shared" si="25"/>
        <v>219943.70579088139</v>
      </c>
      <c r="CL18" s="19">
        <f t="shared" si="25"/>
        <v>224342.57990669901</v>
      </c>
      <c r="CM18" s="19">
        <f>IF('Critères de recherche'!$N$13&gt;0.01,'EntenteJuil2019 (avec boni)'!O18*(1.01+'Critères de recherche'!$N$13),0)</f>
        <v>0</v>
      </c>
      <c r="CN18" s="19">
        <f t="shared" si="7"/>
        <v>0</v>
      </c>
      <c r="CO18" s="19">
        <f t="shared" si="7"/>
        <v>0</v>
      </c>
      <c r="CP18" s="19">
        <f t="shared" si="7"/>
        <v>0</v>
      </c>
    </row>
    <row r="19" spans="5:94" x14ac:dyDescent="0.25">
      <c r="E19" s="27" t="s">
        <v>18</v>
      </c>
      <c r="F19" s="17">
        <v>2</v>
      </c>
      <c r="G19" s="17">
        <v>1</v>
      </c>
      <c r="H19" s="17">
        <v>6</v>
      </c>
      <c r="I19" s="18">
        <v>44018</v>
      </c>
      <c r="J19" s="18">
        <v>44898</v>
      </c>
      <c r="K19" s="18">
        <v>48381</v>
      </c>
      <c r="L19" s="18">
        <v>49349</v>
      </c>
      <c r="M19" s="18">
        <v>50336</v>
      </c>
      <c r="N19" s="19">
        <v>52097.760000000002</v>
      </c>
      <c r="O19" s="18">
        <v>52583</v>
      </c>
      <c r="P19" s="18">
        <v>53635</v>
      </c>
      <c r="Q19" s="18">
        <v>54842</v>
      </c>
      <c r="R19" s="18">
        <v>55802</v>
      </c>
      <c r="S19" s="18">
        <v>56918</v>
      </c>
      <c r="T19" s="19">
        <f>IF('Critères de recherche'!$N$13&gt;0.01,CP19*(1+T$4),S19*(1+T$4))</f>
        <v>58056.36</v>
      </c>
      <c r="U19" s="19">
        <f t="shared" ref="U19" si="26">T19*(1+U$4)</f>
        <v>59217.487200000003</v>
      </c>
      <c r="V19" s="19">
        <f t="shared" ref="V19:CG19" si="27">U19*(1+V$4)</f>
        <v>60401.836944000002</v>
      </c>
      <c r="W19" s="19">
        <f t="shared" si="27"/>
        <v>61609.873682880003</v>
      </c>
      <c r="X19" s="19">
        <f t="shared" si="27"/>
        <v>62842.071156537604</v>
      </c>
      <c r="Y19" s="19">
        <f t="shared" si="27"/>
        <v>64098.912579668358</v>
      </c>
      <c r="Z19" s="19">
        <f t="shared" si="27"/>
        <v>65380.890831261728</v>
      </c>
      <c r="AA19" s="19">
        <f t="shared" si="27"/>
        <v>66688.508647886963</v>
      </c>
      <c r="AB19" s="19">
        <f t="shared" si="27"/>
        <v>68022.278820844702</v>
      </c>
      <c r="AC19" s="19">
        <f t="shared" si="27"/>
        <v>69382.724397261598</v>
      </c>
      <c r="AD19" s="19">
        <f t="shared" si="27"/>
        <v>70770.378885206825</v>
      </c>
      <c r="AE19" s="19">
        <f t="shared" si="27"/>
        <v>72185.786462910968</v>
      </c>
      <c r="AF19" s="19">
        <f t="shared" si="27"/>
        <v>73629.502192169195</v>
      </c>
      <c r="AG19" s="19">
        <f t="shared" si="27"/>
        <v>75102.092236012584</v>
      </c>
      <c r="AH19" s="19">
        <f t="shared" si="27"/>
        <v>76604.134080732838</v>
      </c>
      <c r="AI19" s="19">
        <f t="shared" si="27"/>
        <v>78136.216762347496</v>
      </c>
      <c r="AJ19" s="19">
        <f t="shared" si="27"/>
        <v>79698.941097594448</v>
      </c>
      <c r="AK19" s="19">
        <f t="shared" si="27"/>
        <v>81292.919919546344</v>
      </c>
      <c r="AL19" s="19">
        <f t="shared" si="27"/>
        <v>82918.778317937278</v>
      </c>
      <c r="AM19" s="19">
        <f t="shared" si="27"/>
        <v>84577.153884296029</v>
      </c>
      <c r="AN19" s="19">
        <f t="shared" si="27"/>
        <v>86268.696961981957</v>
      </c>
      <c r="AO19" s="19">
        <f t="shared" si="27"/>
        <v>87994.070901221596</v>
      </c>
      <c r="AP19" s="19">
        <f t="shared" si="27"/>
        <v>89753.952319246033</v>
      </c>
      <c r="AQ19" s="19">
        <f t="shared" si="27"/>
        <v>91549.031365630959</v>
      </c>
      <c r="AR19" s="19">
        <f t="shared" si="27"/>
        <v>93380.011992943575</v>
      </c>
      <c r="AS19" s="19">
        <f t="shared" si="27"/>
        <v>95247.61223280245</v>
      </c>
      <c r="AT19" s="19">
        <f t="shared" si="27"/>
        <v>97152.564477458494</v>
      </c>
      <c r="AU19" s="19">
        <f t="shared" si="27"/>
        <v>99095.615767007665</v>
      </c>
      <c r="AV19" s="19">
        <f t="shared" si="27"/>
        <v>101077.52808234782</v>
      </c>
      <c r="AW19" s="19">
        <f t="shared" si="27"/>
        <v>103099.07864399478</v>
      </c>
      <c r="AX19" s="19">
        <f t="shared" si="27"/>
        <v>105161.06021687468</v>
      </c>
      <c r="AY19" s="19">
        <f t="shared" si="27"/>
        <v>107264.28142121217</v>
      </c>
      <c r="AZ19" s="19">
        <f t="shared" si="27"/>
        <v>109409.56704963642</v>
      </c>
      <c r="BA19" s="19">
        <f t="shared" si="27"/>
        <v>111597.75839062915</v>
      </c>
      <c r="BB19" s="19">
        <f t="shared" si="27"/>
        <v>113829.71355844174</v>
      </c>
      <c r="BC19" s="19">
        <f t="shared" si="27"/>
        <v>116106.30782961058</v>
      </c>
      <c r="BD19" s="19">
        <f t="shared" si="27"/>
        <v>118428.4339862028</v>
      </c>
      <c r="BE19" s="19">
        <f t="shared" si="27"/>
        <v>120797.00266592686</v>
      </c>
      <c r="BF19" s="19">
        <f t="shared" si="27"/>
        <v>123212.9427192454</v>
      </c>
      <c r="BG19" s="19">
        <f t="shared" si="27"/>
        <v>125677.20157363031</v>
      </c>
      <c r="BH19" s="19">
        <f t="shared" si="27"/>
        <v>128190.74560510293</v>
      </c>
      <c r="BI19" s="19">
        <f t="shared" si="27"/>
        <v>130754.56051720498</v>
      </c>
      <c r="BJ19" s="19">
        <f t="shared" si="27"/>
        <v>133369.65172754909</v>
      </c>
      <c r="BK19" s="19">
        <f t="shared" si="27"/>
        <v>136037.04476210006</v>
      </c>
      <c r="BL19" s="19">
        <f t="shared" si="27"/>
        <v>138757.78565734206</v>
      </c>
      <c r="BM19" s="19">
        <f t="shared" si="27"/>
        <v>141532.9413704889</v>
      </c>
      <c r="BN19" s="19">
        <f t="shared" si="27"/>
        <v>144363.60019789869</v>
      </c>
      <c r="BO19" s="19">
        <f t="shared" si="27"/>
        <v>147250.87220185666</v>
      </c>
      <c r="BP19" s="19">
        <f t="shared" si="27"/>
        <v>150195.8896458938</v>
      </c>
      <c r="BQ19" s="19">
        <f t="shared" si="27"/>
        <v>153199.80743881167</v>
      </c>
      <c r="BR19" s="19">
        <f t="shared" si="27"/>
        <v>156263.8035875879</v>
      </c>
      <c r="BS19" s="19">
        <f t="shared" si="27"/>
        <v>159389.07965933965</v>
      </c>
      <c r="BT19" s="19">
        <f t="shared" si="27"/>
        <v>162576.86125252646</v>
      </c>
      <c r="BU19" s="19">
        <f t="shared" si="27"/>
        <v>165828.39847757699</v>
      </c>
      <c r="BV19" s="19">
        <f t="shared" si="27"/>
        <v>169144.96644712854</v>
      </c>
      <c r="BW19" s="19">
        <f t="shared" si="27"/>
        <v>172527.86577607112</v>
      </c>
      <c r="BX19" s="19">
        <f t="shared" si="27"/>
        <v>175978.42309159256</v>
      </c>
      <c r="BY19" s="19">
        <f t="shared" si="27"/>
        <v>179497.99155342442</v>
      </c>
      <c r="BZ19" s="19">
        <f t="shared" si="27"/>
        <v>183087.95138449292</v>
      </c>
      <c r="CA19" s="19">
        <f t="shared" si="27"/>
        <v>186749.71041218279</v>
      </c>
      <c r="CB19" s="19">
        <f t="shared" si="27"/>
        <v>190484.70462042643</v>
      </c>
      <c r="CC19" s="19">
        <f t="shared" si="27"/>
        <v>194294.39871283495</v>
      </c>
      <c r="CD19" s="19">
        <f t="shared" si="27"/>
        <v>198180.28668709166</v>
      </c>
      <c r="CE19" s="19">
        <f t="shared" si="27"/>
        <v>202143.89242083349</v>
      </c>
      <c r="CF19" s="19">
        <f t="shared" si="27"/>
        <v>206186.77026925018</v>
      </c>
      <c r="CG19" s="19">
        <f t="shared" si="27"/>
        <v>210310.50567463518</v>
      </c>
      <c r="CH19" s="19">
        <f t="shared" ref="CH19:CL19" si="28">CG19*(1+CH$4)</f>
        <v>214516.71578812788</v>
      </c>
      <c r="CI19" s="19">
        <f t="shared" si="28"/>
        <v>218807.05010389045</v>
      </c>
      <c r="CJ19" s="19">
        <f t="shared" si="28"/>
        <v>223183.19110596826</v>
      </c>
      <c r="CK19" s="19">
        <f t="shared" si="28"/>
        <v>227646.85492808762</v>
      </c>
      <c r="CL19" s="19">
        <f t="shared" si="28"/>
        <v>232199.79202664937</v>
      </c>
      <c r="CM19" s="19">
        <f>IF('Critères de recherche'!$N$13&gt;0.01,'EntenteJuil2019 (avec boni)'!O19*(1.01+'Critères de recherche'!$N$13),0)</f>
        <v>0</v>
      </c>
      <c r="CN19" s="19">
        <f t="shared" si="7"/>
        <v>0</v>
      </c>
      <c r="CO19" s="19">
        <f t="shared" si="7"/>
        <v>0</v>
      </c>
      <c r="CP19" s="19">
        <f t="shared" si="7"/>
        <v>0</v>
      </c>
    </row>
    <row r="20" spans="5:94" x14ac:dyDescent="0.25">
      <c r="E20" s="27" t="s">
        <v>18</v>
      </c>
      <c r="F20" s="17">
        <v>3</v>
      </c>
      <c r="G20" s="17">
        <v>2</v>
      </c>
      <c r="H20" s="17">
        <v>6</v>
      </c>
      <c r="I20" s="18">
        <v>45453</v>
      </c>
      <c r="J20" s="18">
        <v>46362</v>
      </c>
      <c r="K20" s="18">
        <v>49935</v>
      </c>
      <c r="L20" s="18">
        <v>50934</v>
      </c>
      <c r="M20" s="18">
        <v>51953</v>
      </c>
      <c r="N20" s="19">
        <v>53771.355000000003</v>
      </c>
      <c r="O20" s="18">
        <v>54423</v>
      </c>
      <c r="P20" s="18">
        <v>55511</v>
      </c>
      <c r="Q20" s="18">
        <v>56760</v>
      </c>
      <c r="R20" s="18">
        <v>57753</v>
      </c>
      <c r="S20" s="18">
        <v>58908</v>
      </c>
      <c r="T20" s="19">
        <f>IF('Critères de recherche'!$N$13&gt;0.01,CP20*(1+T$4),S20*(1+T$4))</f>
        <v>60086.16</v>
      </c>
      <c r="U20" s="19">
        <f t="shared" ref="U20" si="29">T20*(1+U$4)</f>
        <v>61287.883200000004</v>
      </c>
      <c r="V20" s="19">
        <f t="shared" ref="V20:CG20" si="30">U20*(1+V$4)</f>
        <v>62513.640864000008</v>
      </c>
      <c r="W20" s="19">
        <f t="shared" si="30"/>
        <v>63763.913681280006</v>
      </c>
      <c r="X20" s="19">
        <f t="shared" si="30"/>
        <v>65039.191954905604</v>
      </c>
      <c r="Y20" s="19">
        <f t="shared" si="30"/>
        <v>66339.975794003723</v>
      </c>
      <c r="Z20" s="19">
        <f t="shared" si="30"/>
        <v>67666.7753098838</v>
      </c>
      <c r="AA20" s="19">
        <f t="shared" si="30"/>
        <v>69020.110816081477</v>
      </c>
      <c r="AB20" s="19">
        <f t="shared" si="30"/>
        <v>70400.513032403105</v>
      </c>
      <c r="AC20" s="19">
        <f t="shared" si="30"/>
        <v>71808.52329305117</v>
      </c>
      <c r="AD20" s="19">
        <f t="shared" si="30"/>
        <v>73244.693758912195</v>
      </c>
      <c r="AE20" s="19">
        <f t="shared" si="30"/>
        <v>74709.587634090436</v>
      </c>
      <c r="AF20" s="19">
        <f t="shared" si="30"/>
        <v>76203.77938677225</v>
      </c>
      <c r="AG20" s="19">
        <f t="shared" si="30"/>
        <v>77727.854974507703</v>
      </c>
      <c r="AH20" s="19">
        <f t="shared" si="30"/>
        <v>79282.412073997853</v>
      </c>
      <c r="AI20" s="19">
        <f t="shared" si="30"/>
        <v>80868.060315477807</v>
      </c>
      <c r="AJ20" s="19">
        <f t="shared" si="30"/>
        <v>82485.421521787372</v>
      </c>
      <c r="AK20" s="19">
        <f t="shared" si="30"/>
        <v>84135.129952223127</v>
      </c>
      <c r="AL20" s="19">
        <f t="shared" si="30"/>
        <v>85817.832551267595</v>
      </c>
      <c r="AM20" s="19">
        <f t="shared" si="30"/>
        <v>87534.189202292953</v>
      </c>
      <c r="AN20" s="19">
        <f t="shared" si="30"/>
        <v>89284.872986338814</v>
      </c>
      <c r="AO20" s="19">
        <f t="shared" si="30"/>
        <v>91070.570446065598</v>
      </c>
      <c r="AP20" s="19">
        <f t="shared" si="30"/>
        <v>92891.981854986909</v>
      </c>
      <c r="AQ20" s="19">
        <f t="shared" si="30"/>
        <v>94749.821492086645</v>
      </c>
      <c r="AR20" s="19">
        <f t="shared" si="30"/>
        <v>96644.817921928377</v>
      </c>
      <c r="AS20" s="19">
        <f t="shared" si="30"/>
        <v>98577.714280366941</v>
      </c>
      <c r="AT20" s="19">
        <f t="shared" si="30"/>
        <v>100549.26856597429</v>
      </c>
      <c r="AU20" s="19">
        <f t="shared" si="30"/>
        <v>102560.25393729378</v>
      </c>
      <c r="AV20" s="19">
        <f t="shared" si="30"/>
        <v>104611.45901603965</v>
      </c>
      <c r="AW20" s="19">
        <f t="shared" si="30"/>
        <v>106703.68819636044</v>
      </c>
      <c r="AX20" s="19">
        <f t="shared" si="30"/>
        <v>108837.76196028765</v>
      </c>
      <c r="AY20" s="19">
        <f t="shared" si="30"/>
        <v>111014.51719949341</v>
      </c>
      <c r="AZ20" s="19">
        <f t="shared" si="30"/>
        <v>113234.80754348327</v>
      </c>
      <c r="BA20" s="19">
        <f t="shared" si="30"/>
        <v>115499.50369435294</v>
      </c>
      <c r="BB20" s="19">
        <f t="shared" si="30"/>
        <v>117809.49376824001</v>
      </c>
      <c r="BC20" s="19">
        <f t="shared" si="30"/>
        <v>120165.6836436048</v>
      </c>
      <c r="BD20" s="19">
        <f t="shared" si="30"/>
        <v>122568.9973164769</v>
      </c>
      <c r="BE20" s="19">
        <f t="shared" si="30"/>
        <v>125020.37726280645</v>
      </c>
      <c r="BF20" s="19">
        <f t="shared" si="30"/>
        <v>127520.78480806258</v>
      </c>
      <c r="BG20" s="19">
        <f t="shared" si="30"/>
        <v>130071.20050422385</v>
      </c>
      <c r="BH20" s="19">
        <f t="shared" si="30"/>
        <v>132672.62451430832</v>
      </c>
      <c r="BI20" s="19">
        <f t="shared" si="30"/>
        <v>135326.0770045945</v>
      </c>
      <c r="BJ20" s="19">
        <f t="shared" si="30"/>
        <v>138032.59854468639</v>
      </c>
      <c r="BK20" s="19">
        <f t="shared" si="30"/>
        <v>140793.25051558012</v>
      </c>
      <c r="BL20" s="19">
        <f t="shared" si="30"/>
        <v>143609.11552589171</v>
      </c>
      <c r="BM20" s="19">
        <f t="shared" si="30"/>
        <v>146481.29783640956</v>
      </c>
      <c r="BN20" s="19">
        <f t="shared" si="30"/>
        <v>149410.92379313774</v>
      </c>
      <c r="BO20" s="19">
        <f t="shared" si="30"/>
        <v>152399.1422690005</v>
      </c>
      <c r="BP20" s="19">
        <f t="shared" si="30"/>
        <v>155447.1251143805</v>
      </c>
      <c r="BQ20" s="19">
        <f t="shared" si="30"/>
        <v>158556.06761666812</v>
      </c>
      <c r="BR20" s="19">
        <f t="shared" si="30"/>
        <v>161727.18896900149</v>
      </c>
      <c r="BS20" s="19">
        <f t="shared" si="30"/>
        <v>164961.73274838153</v>
      </c>
      <c r="BT20" s="19">
        <f t="shared" si="30"/>
        <v>168260.96740334918</v>
      </c>
      <c r="BU20" s="19">
        <f t="shared" si="30"/>
        <v>171626.18675141616</v>
      </c>
      <c r="BV20" s="19">
        <f t="shared" si="30"/>
        <v>175058.71048644447</v>
      </c>
      <c r="BW20" s="19">
        <f t="shared" si="30"/>
        <v>178559.88469617337</v>
      </c>
      <c r="BX20" s="19">
        <f t="shared" si="30"/>
        <v>182131.08239009682</v>
      </c>
      <c r="BY20" s="19">
        <f t="shared" si="30"/>
        <v>185773.70403789877</v>
      </c>
      <c r="BZ20" s="19">
        <f t="shared" si="30"/>
        <v>189489.17811865674</v>
      </c>
      <c r="CA20" s="19">
        <f t="shared" si="30"/>
        <v>193278.96168102988</v>
      </c>
      <c r="CB20" s="19">
        <f t="shared" si="30"/>
        <v>197144.54091465048</v>
      </c>
      <c r="CC20" s="19">
        <f t="shared" si="30"/>
        <v>201087.43173294349</v>
      </c>
      <c r="CD20" s="19">
        <f t="shared" si="30"/>
        <v>205109.18036760236</v>
      </c>
      <c r="CE20" s="19">
        <f t="shared" si="30"/>
        <v>209211.36397495441</v>
      </c>
      <c r="CF20" s="19">
        <f t="shared" si="30"/>
        <v>213395.59125445349</v>
      </c>
      <c r="CG20" s="19">
        <f t="shared" si="30"/>
        <v>217663.50307954257</v>
      </c>
      <c r="CH20" s="19">
        <f t="shared" ref="CH20:CL20" si="31">CG20*(1+CH$4)</f>
        <v>222016.77314113342</v>
      </c>
      <c r="CI20" s="19">
        <f t="shared" si="31"/>
        <v>226457.10860395609</v>
      </c>
      <c r="CJ20" s="19">
        <f t="shared" si="31"/>
        <v>230986.25077603522</v>
      </c>
      <c r="CK20" s="19">
        <f t="shared" si="31"/>
        <v>235605.97579155592</v>
      </c>
      <c r="CL20" s="19">
        <f t="shared" si="31"/>
        <v>240318.09530738703</v>
      </c>
      <c r="CM20" s="19">
        <f>IF('Critères de recherche'!$N$13&gt;0.01,'EntenteJuil2019 (avec boni)'!O20*(1.01+'Critères de recherche'!$N$13),0)</f>
        <v>0</v>
      </c>
      <c r="CN20" s="19">
        <f t="shared" si="7"/>
        <v>0</v>
      </c>
      <c r="CO20" s="19">
        <f t="shared" si="7"/>
        <v>0</v>
      </c>
      <c r="CP20" s="19">
        <f t="shared" si="7"/>
        <v>0</v>
      </c>
    </row>
    <row r="21" spans="5:94" x14ac:dyDescent="0.25">
      <c r="E21" s="27" t="s">
        <v>18</v>
      </c>
      <c r="F21" s="17">
        <v>4</v>
      </c>
      <c r="G21" s="17">
        <v>3</v>
      </c>
      <c r="H21" s="17">
        <v>6</v>
      </c>
      <c r="I21" s="18">
        <v>46962</v>
      </c>
      <c r="J21" s="18">
        <v>47901</v>
      </c>
      <c r="K21" s="18">
        <v>51617</v>
      </c>
      <c r="L21" s="18">
        <v>52649</v>
      </c>
      <c r="M21" s="18">
        <v>53702</v>
      </c>
      <c r="N21" s="19">
        <v>55581.57</v>
      </c>
      <c r="O21" s="18">
        <v>56329</v>
      </c>
      <c r="P21" s="18">
        <v>57456</v>
      </c>
      <c r="Q21" s="18">
        <v>58749</v>
      </c>
      <c r="R21" s="18">
        <v>59777</v>
      </c>
      <c r="S21" s="18">
        <v>60973</v>
      </c>
      <c r="T21" s="19">
        <f>IF('Critères de recherche'!$N$13&gt;0.01,CP21*(1+T$4),S21*(1+T$4))</f>
        <v>62192.46</v>
      </c>
      <c r="U21" s="19">
        <f t="shared" ref="U21" si="32">T21*(1+U$4)</f>
        <v>63436.309200000003</v>
      </c>
      <c r="V21" s="19">
        <f t="shared" ref="V21:CG21" si="33">U21*(1+V$4)</f>
        <v>64705.035384000003</v>
      </c>
      <c r="W21" s="19">
        <f t="shared" si="33"/>
        <v>65999.136091680004</v>
      </c>
      <c r="X21" s="19">
        <f t="shared" si="33"/>
        <v>67319.118813513604</v>
      </c>
      <c r="Y21" s="19">
        <f t="shared" si="33"/>
        <v>68665.50118978387</v>
      </c>
      <c r="Z21" s="19">
        <f t="shared" si="33"/>
        <v>70038.811213579553</v>
      </c>
      <c r="AA21" s="19">
        <f t="shared" si="33"/>
        <v>71439.587437851151</v>
      </c>
      <c r="AB21" s="19">
        <f t="shared" si="33"/>
        <v>72868.379186608174</v>
      </c>
      <c r="AC21" s="19">
        <f t="shared" si="33"/>
        <v>74325.746770340338</v>
      </c>
      <c r="AD21" s="19">
        <f t="shared" si="33"/>
        <v>75812.261705747151</v>
      </c>
      <c r="AE21" s="19">
        <f t="shared" si="33"/>
        <v>77328.506939862098</v>
      </c>
      <c r="AF21" s="19">
        <f t="shared" si="33"/>
        <v>78875.077078659335</v>
      </c>
      <c r="AG21" s="19">
        <f t="shared" si="33"/>
        <v>80452.578620232525</v>
      </c>
      <c r="AH21" s="19">
        <f t="shared" si="33"/>
        <v>82061.630192637182</v>
      </c>
      <c r="AI21" s="19">
        <f t="shared" si="33"/>
        <v>83702.862796489921</v>
      </c>
      <c r="AJ21" s="19">
        <f t="shared" si="33"/>
        <v>85376.920052419722</v>
      </c>
      <c r="AK21" s="19">
        <f t="shared" si="33"/>
        <v>87084.45845346812</v>
      </c>
      <c r="AL21" s="19">
        <f t="shared" si="33"/>
        <v>88826.147622537479</v>
      </c>
      <c r="AM21" s="19">
        <f t="shared" si="33"/>
        <v>90602.670574988224</v>
      </c>
      <c r="AN21" s="19">
        <f t="shared" si="33"/>
        <v>92414.723986487996</v>
      </c>
      <c r="AO21" s="19">
        <f t="shared" si="33"/>
        <v>94263.018466217763</v>
      </c>
      <c r="AP21" s="19">
        <f t="shared" si="33"/>
        <v>96148.278835542122</v>
      </c>
      <c r="AQ21" s="19">
        <f t="shared" si="33"/>
        <v>98071.244412252971</v>
      </c>
      <c r="AR21" s="19">
        <f t="shared" si="33"/>
        <v>100032.66930049803</v>
      </c>
      <c r="AS21" s="19">
        <f t="shared" si="33"/>
        <v>102033.32268650799</v>
      </c>
      <c r="AT21" s="19">
        <f t="shared" si="33"/>
        <v>104073.98914023815</v>
      </c>
      <c r="AU21" s="19">
        <f t="shared" si="33"/>
        <v>106155.46892304291</v>
      </c>
      <c r="AV21" s="19">
        <f t="shared" si="33"/>
        <v>108278.57830150376</v>
      </c>
      <c r="AW21" s="19">
        <f t="shared" si="33"/>
        <v>110444.14986753384</v>
      </c>
      <c r="AX21" s="19">
        <f t="shared" si="33"/>
        <v>112653.03286488452</v>
      </c>
      <c r="AY21" s="19">
        <f t="shared" si="33"/>
        <v>114906.09352218221</v>
      </c>
      <c r="AZ21" s="19">
        <f t="shared" si="33"/>
        <v>117204.21539262586</v>
      </c>
      <c r="BA21" s="19">
        <f t="shared" si="33"/>
        <v>119548.29970047838</v>
      </c>
      <c r="BB21" s="19">
        <f t="shared" si="33"/>
        <v>121939.26569448796</v>
      </c>
      <c r="BC21" s="19">
        <f t="shared" si="33"/>
        <v>124378.05100837772</v>
      </c>
      <c r="BD21" s="19">
        <f t="shared" si="33"/>
        <v>126865.61202854528</v>
      </c>
      <c r="BE21" s="19">
        <f t="shared" si="33"/>
        <v>129402.92426911619</v>
      </c>
      <c r="BF21" s="19">
        <f t="shared" si="33"/>
        <v>131990.98275449852</v>
      </c>
      <c r="BG21" s="19">
        <f t="shared" si="33"/>
        <v>134630.80240958848</v>
      </c>
      <c r="BH21" s="19">
        <f t="shared" si="33"/>
        <v>137323.41845778024</v>
      </c>
      <c r="BI21" s="19">
        <f t="shared" si="33"/>
        <v>140069.88682693584</v>
      </c>
      <c r="BJ21" s="19">
        <f t="shared" si="33"/>
        <v>142871.28456347456</v>
      </c>
      <c r="BK21" s="19">
        <f t="shared" si="33"/>
        <v>145728.71025474404</v>
      </c>
      <c r="BL21" s="19">
        <f t="shared" si="33"/>
        <v>148643.28445983893</v>
      </c>
      <c r="BM21" s="19">
        <f t="shared" si="33"/>
        <v>151616.1501490357</v>
      </c>
      <c r="BN21" s="19">
        <f t="shared" si="33"/>
        <v>154648.47315201644</v>
      </c>
      <c r="BO21" s="19">
        <f t="shared" si="33"/>
        <v>157741.44261505676</v>
      </c>
      <c r="BP21" s="19">
        <f t="shared" si="33"/>
        <v>160896.2714673579</v>
      </c>
      <c r="BQ21" s="19">
        <f t="shared" si="33"/>
        <v>164114.19689670508</v>
      </c>
      <c r="BR21" s="19">
        <f t="shared" si="33"/>
        <v>167396.48083463919</v>
      </c>
      <c r="BS21" s="19">
        <f t="shared" si="33"/>
        <v>170744.41045133199</v>
      </c>
      <c r="BT21" s="19">
        <f t="shared" si="33"/>
        <v>174159.29866035865</v>
      </c>
      <c r="BU21" s="19">
        <f t="shared" si="33"/>
        <v>177642.48463356582</v>
      </c>
      <c r="BV21" s="19">
        <f t="shared" si="33"/>
        <v>181195.33432623715</v>
      </c>
      <c r="BW21" s="19">
        <f t="shared" si="33"/>
        <v>184819.24101276189</v>
      </c>
      <c r="BX21" s="19">
        <f t="shared" si="33"/>
        <v>188515.62583301714</v>
      </c>
      <c r="BY21" s="19">
        <f t="shared" si="33"/>
        <v>192285.93834967748</v>
      </c>
      <c r="BZ21" s="19">
        <f t="shared" si="33"/>
        <v>196131.65711667103</v>
      </c>
      <c r="CA21" s="19">
        <f t="shared" si="33"/>
        <v>200054.29025900445</v>
      </c>
      <c r="CB21" s="19">
        <f t="shared" si="33"/>
        <v>204055.37606418456</v>
      </c>
      <c r="CC21" s="19">
        <f t="shared" si="33"/>
        <v>208136.48358546826</v>
      </c>
      <c r="CD21" s="19">
        <f t="shared" si="33"/>
        <v>212299.21325717762</v>
      </c>
      <c r="CE21" s="19">
        <f t="shared" si="33"/>
        <v>216545.19752232116</v>
      </c>
      <c r="CF21" s="19">
        <f t="shared" si="33"/>
        <v>220876.10147276759</v>
      </c>
      <c r="CG21" s="19">
        <f t="shared" si="33"/>
        <v>225293.62350222294</v>
      </c>
      <c r="CH21" s="19">
        <f t="shared" ref="CH21:CL21" si="34">CG21*(1+CH$4)</f>
        <v>229799.49597226741</v>
      </c>
      <c r="CI21" s="19">
        <f t="shared" si="34"/>
        <v>234395.48589171277</v>
      </c>
      <c r="CJ21" s="19">
        <f t="shared" si="34"/>
        <v>239083.39560954703</v>
      </c>
      <c r="CK21" s="19">
        <f t="shared" si="34"/>
        <v>243865.06352173799</v>
      </c>
      <c r="CL21" s="19">
        <f t="shared" si="34"/>
        <v>248742.36479217277</v>
      </c>
      <c r="CM21" s="19">
        <f>IF('Critères de recherche'!$N$13&gt;0.01,'EntenteJuil2019 (avec boni)'!O21*(1.01+'Critères de recherche'!$N$13),0)</f>
        <v>0</v>
      </c>
      <c r="CN21" s="19">
        <f t="shared" si="7"/>
        <v>0</v>
      </c>
      <c r="CO21" s="19">
        <f t="shared" si="7"/>
        <v>0</v>
      </c>
      <c r="CP21" s="19">
        <f t="shared" si="7"/>
        <v>0</v>
      </c>
    </row>
    <row r="22" spans="5:94" x14ac:dyDescent="0.25">
      <c r="E22" s="27" t="s">
        <v>18</v>
      </c>
      <c r="F22" s="17">
        <v>5</v>
      </c>
      <c r="G22" s="17">
        <v>4</v>
      </c>
      <c r="H22" s="17">
        <v>6</v>
      </c>
      <c r="I22" s="18">
        <v>48415</v>
      </c>
      <c r="J22" s="18">
        <v>49383</v>
      </c>
      <c r="K22" s="18">
        <v>53194</v>
      </c>
      <c r="L22" s="18">
        <v>54258</v>
      </c>
      <c r="M22" s="18">
        <v>55343</v>
      </c>
      <c r="N22" s="19">
        <v>57280.004999999997</v>
      </c>
      <c r="O22" s="18">
        <v>58300</v>
      </c>
      <c r="P22" s="18">
        <v>59466</v>
      </c>
      <c r="Q22" s="18">
        <v>60804</v>
      </c>
      <c r="R22" s="18">
        <v>61868</v>
      </c>
      <c r="S22" s="18">
        <v>63105</v>
      </c>
      <c r="T22" s="19">
        <f>IF('Critères de recherche'!$N$13&gt;0.01,CP22*(1+T$4),S22*(1+T$4))</f>
        <v>64367.1</v>
      </c>
      <c r="U22" s="19">
        <f t="shared" ref="U22" si="35">T22*(1+U$4)</f>
        <v>65654.441999999995</v>
      </c>
      <c r="V22" s="19">
        <f t="shared" ref="V22:CG22" si="36">U22*(1+V$4)</f>
        <v>66967.530839999992</v>
      </c>
      <c r="W22" s="19">
        <f t="shared" si="36"/>
        <v>68306.881456799994</v>
      </c>
      <c r="X22" s="19">
        <f t="shared" si="36"/>
        <v>69673.019085936001</v>
      </c>
      <c r="Y22" s="19">
        <f t="shared" si="36"/>
        <v>71066.479467654717</v>
      </c>
      <c r="Z22" s="19">
        <f t="shared" si="36"/>
        <v>72487.809057007806</v>
      </c>
      <c r="AA22" s="19">
        <f t="shared" si="36"/>
        <v>73937.565238147959</v>
      </c>
      <c r="AB22" s="19">
        <f t="shared" si="36"/>
        <v>75416.316542910921</v>
      </c>
      <c r="AC22" s="19">
        <f t="shared" si="36"/>
        <v>76924.642873769146</v>
      </c>
      <c r="AD22" s="19">
        <f t="shared" si="36"/>
        <v>78463.135731244533</v>
      </c>
      <c r="AE22" s="19">
        <f t="shared" si="36"/>
        <v>80032.398445869418</v>
      </c>
      <c r="AF22" s="19">
        <f t="shared" si="36"/>
        <v>81633.046414786804</v>
      </c>
      <c r="AG22" s="19">
        <f t="shared" si="36"/>
        <v>83265.70734308254</v>
      </c>
      <c r="AH22" s="19">
        <f t="shared" si="36"/>
        <v>84931.021489944193</v>
      </c>
      <c r="AI22" s="19">
        <f t="shared" si="36"/>
        <v>86629.641919743081</v>
      </c>
      <c r="AJ22" s="19">
        <f t="shared" si="36"/>
        <v>88362.234758137944</v>
      </c>
      <c r="AK22" s="19">
        <f t="shared" si="36"/>
        <v>90129.479453300708</v>
      </c>
      <c r="AL22" s="19">
        <f t="shared" si="36"/>
        <v>91932.069042366726</v>
      </c>
      <c r="AM22" s="19">
        <f t="shared" si="36"/>
        <v>93770.710423214055</v>
      </c>
      <c r="AN22" s="19">
        <f t="shared" si="36"/>
        <v>95646.124631678336</v>
      </c>
      <c r="AO22" s="19">
        <f t="shared" si="36"/>
        <v>97559.04712431191</v>
      </c>
      <c r="AP22" s="19">
        <f t="shared" si="36"/>
        <v>99510.228066798154</v>
      </c>
      <c r="AQ22" s="19">
        <f t="shared" si="36"/>
        <v>101500.43262813412</v>
      </c>
      <c r="AR22" s="19">
        <f t="shared" si="36"/>
        <v>103530.4412806968</v>
      </c>
      <c r="AS22" s="19">
        <f t="shared" si="36"/>
        <v>105601.05010631074</v>
      </c>
      <c r="AT22" s="19">
        <f t="shared" si="36"/>
        <v>107713.07110843695</v>
      </c>
      <c r="AU22" s="19">
        <f t="shared" si="36"/>
        <v>109867.33253060569</v>
      </c>
      <c r="AV22" s="19">
        <f t="shared" si="36"/>
        <v>112064.67918121781</v>
      </c>
      <c r="AW22" s="19">
        <f t="shared" si="36"/>
        <v>114305.97276484217</v>
      </c>
      <c r="AX22" s="19">
        <f t="shared" si="36"/>
        <v>116592.09222013902</v>
      </c>
      <c r="AY22" s="19">
        <f t="shared" si="36"/>
        <v>118923.9340645418</v>
      </c>
      <c r="AZ22" s="19">
        <f t="shared" si="36"/>
        <v>121302.41274583264</v>
      </c>
      <c r="BA22" s="19">
        <f t="shared" si="36"/>
        <v>123728.46100074929</v>
      </c>
      <c r="BB22" s="19">
        <f t="shared" si="36"/>
        <v>126203.03022076428</v>
      </c>
      <c r="BC22" s="19">
        <f t="shared" si="36"/>
        <v>128727.09082517956</v>
      </c>
      <c r="BD22" s="19">
        <f t="shared" si="36"/>
        <v>131301.63264168316</v>
      </c>
      <c r="BE22" s="19">
        <f t="shared" si="36"/>
        <v>133927.66529451683</v>
      </c>
      <c r="BF22" s="19">
        <f t="shared" si="36"/>
        <v>136606.21860040718</v>
      </c>
      <c r="BG22" s="19">
        <f t="shared" si="36"/>
        <v>139338.34297241532</v>
      </c>
      <c r="BH22" s="19">
        <f t="shared" si="36"/>
        <v>142125.10983186364</v>
      </c>
      <c r="BI22" s="19">
        <f t="shared" si="36"/>
        <v>144967.61202850091</v>
      </c>
      <c r="BJ22" s="19">
        <f t="shared" si="36"/>
        <v>147866.96426907094</v>
      </c>
      <c r="BK22" s="19">
        <f t="shared" si="36"/>
        <v>150824.30355445237</v>
      </c>
      <c r="BL22" s="19">
        <f t="shared" si="36"/>
        <v>153840.78962554142</v>
      </c>
      <c r="BM22" s="19">
        <f t="shared" si="36"/>
        <v>156917.60541805226</v>
      </c>
      <c r="BN22" s="19">
        <f t="shared" si="36"/>
        <v>160055.95752641332</v>
      </c>
      <c r="BO22" s="19">
        <f t="shared" si="36"/>
        <v>163257.07667694159</v>
      </c>
      <c r="BP22" s="19">
        <f t="shared" si="36"/>
        <v>166522.21821048044</v>
      </c>
      <c r="BQ22" s="19">
        <f t="shared" si="36"/>
        <v>169852.66257469004</v>
      </c>
      <c r="BR22" s="19">
        <f t="shared" si="36"/>
        <v>173249.71582618385</v>
      </c>
      <c r="BS22" s="19">
        <f t="shared" si="36"/>
        <v>176714.71014270754</v>
      </c>
      <c r="BT22" s="19">
        <f t="shared" si="36"/>
        <v>180249.0043455617</v>
      </c>
      <c r="BU22" s="19">
        <f t="shared" si="36"/>
        <v>183853.98443247293</v>
      </c>
      <c r="BV22" s="19">
        <f t="shared" si="36"/>
        <v>187531.06412112238</v>
      </c>
      <c r="BW22" s="19">
        <f t="shared" si="36"/>
        <v>191281.68540354483</v>
      </c>
      <c r="BX22" s="19">
        <f t="shared" si="36"/>
        <v>195107.31911161574</v>
      </c>
      <c r="BY22" s="19">
        <f t="shared" si="36"/>
        <v>199009.46549384805</v>
      </c>
      <c r="BZ22" s="19">
        <f t="shared" si="36"/>
        <v>202989.65480372502</v>
      </c>
      <c r="CA22" s="19">
        <f t="shared" si="36"/>
        <v>207049.44789979953</v>
      </c>
      <c r="CB22" s="19">
        <f t="shared" si="36"/>
        <v>211190.43685779552</v>
      </c>
      <c r="CC22" s="19">
        <f t="shared" si="36"/>
        <v>215414.24559495144</v>
      </c>
      <c r="CD22" s="19">
        <f t="shared" si="36"/>
        <v>219722.53050685048</v>
      </c>
      <c r="CE22" s="19">
        <f t="shared" si="36"/>
        <v>224116.9811169875</v>
      </c>
      <c r="CF22" s="19">
        <f t="shared" si="36"/>
        <v>228599.32073932726</v>
      </c>
      <c r="CG22" s="19">
        <f t="shared" si="36"/>
        <v>233171.30715411381</v>
      </c>
      <c r="CH22" s="19">
        <f t="shared" ref="CH22:CL22" si="37">CG22*(1+CH$4)</f>
        <v>237834.73329719607</v>
      </c>
      <c r="CI22" s="19">
        <f t="shared" si="37"/>
        <v>242591.42796313998</v>
      </c>
      <c r="CJ22" s="19">
        <f t="shared" si="37"/>
        <v>247443.25652240278</v>
      </c>
      <c r="CK22" s="19">
        <f t="shared" si="37"/>
        <v>252392.12165285085</v>
      </c>
      <c r="CL22" s="19">
        <f t="shared" si="37"/>
        <v>257439.96408590788</v>
      </c>
      <c r="CM22" s="19">
        <f>IF('Critères de recherche'!$N$13&gt;0.01,'EntenteJuil2019 (avec boni)'!O22*(1.01+'Critères de recherche'!$N$13),0)</f>
        <v>0</v>
      </c>
      <c r="CN22" s="19">
        <f t="shared" si="7"/>
        <v>0</v>
      </c>
      <c r="CO22" s="19">
        <f t="shared" si="7"/>
        <v>0</v>
      </c>
      <c r="CP22" s="19">
        <f t="shared" si="7"/>
        <v>0</v>
      </c>
    </row>
    <row r="23" spans="5:94" x14ac:dyDescent="0.25">
      <c r="E23" s="27" t="s">
        <v>18</v>
      </c>
      <c r="F23" s="17">
        <v>6</v>
      </c>
      <c r="G23" s="17">
        <v>5</v>
      </c>
      <c r="H23" s="17">
        <v>6</v>
      </c>
      <c r="I23" s="18">
        <v>49756</v>
      </c>
      <c r="J23" s="18">
        <v>50751</v>
      </c>
      <c r="K23" s="18">
        <v>54676</v>
      </c>
      <c r="L23" s="18">
        <v>55770</v>
      </c>
      <c r="M23" s="18">
        <v>56885</v>
      </c>
      <c r="N23" s="19">
        <v>58875.974999999999</v>
      </c>
      <c r="O23" s="18">
        <v>60642</v>
      </c>
      <c r="P23" s="18">
        <v>61855</v>
      </c>
      <c r="Q23" s="18">
        <v>63247</v>
      </c>
      <c r="R23" s="18">
        <v>64354</v>
      </c>
      <c r="S23" s="18">
        <v>65641</v>
      </c>
      <c r="T23" s="19">
        <f>IF('Critères de recherche'!$N$13&gt;0.01,CP23*(1+T$4),S23*(1+T$4))</f>
        <v>66953.820000000007</v>
      </c>
      <c r="U23" s="19">
        <f t="shared" ref="U23" si="38">T23*(1+U$4)</f>
        <v>68292.896400000012</v>
      </c>
      <c r="V23" s="19">
        <f t="shared" ref="V23:CG23" si="39">U23*(1+V$4)</f>
        <v>69658.75432800001</v>
      </c>
      <c r="W23" s="19">
        <f t="shared" si="39"/>
        <v>71051.929414560014</v>
      </c>
      <c r="X23" s="19">
        <f t="shared" si="39"/>
        <v>72472.968002851223</v>
      </c>
      <c r="Y23" s="19">
        <f t="shared" si="39"/>
        <v>73922.427362908245</v>
      </c>
      <c r="Z23" s="19">
        <f t="shared" si="39"/>
        <v>75400.875910166418</v>
      </c>
      <c r="AA23" s="19">
        <f t="shared" si="39"/>
        <v>76908.893428369745</v>
      </c>
      <c r="AB23" s="19">
        <f t="shared" si="39"/>
        <v>78447.071296937138</v>
      </c>
      <c r="AC23" s="19">
        <f t="shared" si="39"/>
        <v>80016.012722875879</v>
      </c>
      <c r="AD23" s="19">
        <f t="shared" si="39"/>
        <v>81616.332977333397</v>
      </c>
      <c r="AE23" s="19">
        <f t="shared" si="39"/>
        <v>83248.659636880067</v>
      </c>
      <c r="AF23" s="19">
        <f t="shared" si="39"/>
        <v>84913.632829617665</v>
      </c>
      <c r="AG23" s="19">
        <f t="shared" si="39"/>
        <v>86611.905486210017</v>
      </c>
      <c r="AH23" s="19">
        <f t="shared" si="39"/>
        <v>88344.14359593422</v>
      </c>
      <c r="AI23" s="19">
        <f t="shared" si="39"/>
        <v>90111.026467852906</v>
      </c>
      <c r="AJ23" s="19">
        <f t="shared" si="39"/>
        <v>91913.246997209964</v>
      </c>
      <c r="AK23" s="19">
        <f t="shared" si="39"/>
        <v>93751.511937154166</v>
      </c>
      <c r="AL23" s="19">
        <f t="shared" si="39"/>
        <v>95626.542175897252</v>
      </c>
      <c r="AM23" s="19">
        <f t="shared" si="39"/>
        <v>97539.073019415198</v>
      </c>
      <c r="AN23" s="19">
        <f t="shared" si="39"/>
        <v>99489.8544798035</v>
      </c>
      <c r="AO23" s="19">
        <f t="shared" si="39"/>
        <v>101479.65156939958</v>
      </c>
      <c r="AP23" s="19">
        <f t="shared" si="39"/>
        <v>103509.24460078757</v>
      </c>
      <c r="AQ23" s="19">
        <f t="shared" si="39"/>
        <v>105579.42949280332</v>
      </c>
      <c r="AR23" s="19">
        <f t="shared" si="39"/>
        <v>107691.01808265939</v>
      </c>
      <c r="AS23" s="19">
        <f t="shared" si="39"/>
        <v>109844.83844431257</v>
      </c>
      <c r="AT23" s="19">
        <f t="shared" si="39"/>
        <v>112041.73521319882</v>
      </c>
      <c r="AU23" s="19">
        <f t="shared" si="39"/>
        <v>114282.5699174628</v>
      </c>
      <c r="AV23" s="19">
        <f t="shared" si="39"/>
        <v>116568.22131581206</v>
      </c>
      <c r="AW23" s="19">
        <f t="shared" si="39"/>
        <v>118899.5857421283</v>
      </c>
      <c r="AX23" s="19">
        <f t="shared" si="39"/>
        <v>121277.57745697087</v>
      </c>
      <c r="AY23" s="19">
        <f t="shared" si="39"/>
        <v>123703.12900611029</v>
      </c>
      <c r="AZ23" s="19">
        <f t="shared" si="39"/>
        <v>126177.1915862325</v>
      </c>
      <c r="BA23" s="19">
        <f t="shared" si="39"/>
        <v>128700.73541795716</v>
      </c>
      <c r="BB23" s="19">
        <f t="shared" si="39"/>
        <v>131274.7501263163</v>
      </c>
      <c r="BC23" s="19">
        <f t="shared" si="39"/>
        <v>133900.24512884262</v>
      </c>
      <c r="BD23" s="19">
        <f t="shared" si="39"/>
        <v>136578.25003141948</v>
      </c>
      <c r="BE23" s="19">
        <f t="shared" si="39"/>
        <v>139309.81503204786</v>
      </c>
      <c r="BF23" s="19">
        <f t="shared" si="39"/>
        <v>142096.01133268882</v>
      </c>
      <c r="BG23" s="19">
        <f t="shared" si="39"/>
        <v>144937.9315593426</v>
      </c>
      <c r="BH23" s="19">
        <f t="shared" si="39"/>
        <v>147836.69019052945</v>
      </c>
      <c r="BI23" s="19">
        <f t="shared" si="39"/>
        <v>150793.42399434003</v>
      </c>
      <c r="BJ23" s="19">
        <f t="shared" si="39"/>
        <v>153809.29247422682</v>
      </c>
      <c r="BK23" s="19">
        <f t="shared" si="39"/>
        <v>156885.47832371137</v>
      </c>
      <c r="BL23" s="19">
        <f t="shared" si="39"/>
        <v>160023.1878901856</v>
      </c>
      <c r="BM23" s="19">
        <f t="shared" si="39"/>
        <v>163223.65164798932</v>
      </c>
      <c r="BN23" s="19">
        <f t="shared" si="39"/>
        <v>166488.12468094911</v>
      </c>
      <c r="BO23" s="19">
        <f t="shared" si="39"/>
        <v>169817.88717456811</v>
      </c>
      <c r="BP23" s="19">
        <f t="shared" si="39"/>
        <v>173214.24491805947</v>
      </c>
      <c r="BQ23" s="19">
        <f t="shared" si="39"/>
        <v>176678.52981642066</v>
      </c>
      <c r="BR23" s="19">
        <f t="shared" si="39"/>
        <v>180212.10041274907</v>
      </c>
      <c r="BS23" s="19">
        <f t="shared" si="39"/>
        <v>183816.34242100405</v>
      </c>
      <c r="BT23" s="19">
        <f t="shared" si="39"/>
        <v>187492.66926942414</v>
      </c>
      <c r="BU23" s="19">
        <f t="shared" si="39"/>
        <v>191242.52265481261</v>
      </c>
      <c r="BV23" s="19">
        <f t="shared" si="39"/>
        <v>195067.37310790888</v>
      </c>
      <c r="BW23" s="19">
        <f t="shared" si="39"/>
        <v>198968.72057006706</v>
      </c>
      <c r="BX23" s="19">
        <f t="shared" si="39"/>
        <v>202948.0949814684</v>
      </c>
      <c r="BY23" s="19">
        <f t="shared" si="39"/>
        <v>207007.05688109776</v>
      </c>
      <c r="BZ23" s="19">
        <f t="shared" si="39"/>
        <v>211147.1980187197</v>
      </c>
      <c r="CA23" s="19">
        <f t="shared" si="39"/>
        <v>215370.1419790941</v>
      </c>
      <c r="CB23" s="19">
        <f t="shared" si="39"/>
        <v>219677.54481867599</v>
      </c>
      <c r="CC23" s="19">
        <f t="shared" si="39"/>
        <v>224071.09571504951</v>
      </c>
      <c r="CD23" s="19">
        <f t="shared" si="39"/>
        <v>228552.51762935051</v>
      </c>
      <c r="CE23" s="19">
        <f t="shared" si="39"/>
        <v>233123.56798193752</v>
      </c>
      <c r="CF23" s="19">
        <f t="shared" si="39"/>
        <v>237786.03934157628</v>
      </c>
      <c r="CG23" s="19">
        <f t="shared" si="39"/>
        <v>242541.7601284078</v>
      </c>
      <c r="CH23" s="19">
        <f t="shared" ref="CH23:CL23" si="40">CG23*(1+CH$4)</f>
        <v>247392.59533097595</v>
      </c>
      <c r="CI23" s="19">
        <f t="shared" si="40"/>
        <v>252340.44723759548</v>
      </c>
      <c r="CJ23" s="19">
        <f t="shared" si="40"/>
        <v>257387.2561823474</v>
      </c>
      <c r="CK23" s="19">
        <f t="shared" si="40"/>
        <v>262535.00130599434</v>
      </c>
      <c r="CL23" s="19">
        <f t="shared" si="40"/>
        <v>267785.70133211423</v>
      </c>
      <c r="CM23" s="19">
        <f>IF('Critères de recherche'!$N$13&gt;0.01,'EntenteJuil2019 (avec boni)'!O23*(1.01+'Critères de recherche'!$N$13),0)</f>
        <v>0</v>
      </c>
      <c r="CN23" s="19">
        <f t="shared" si="7"/>
        <v>0</v>
      </c>
      <c r="CO23" s="19">
        <f t="shared" si="7"/>
        <v>0</v>
      </c>
      <c r="CP23" s="19">
        <f t="shared" si="7"/>
        <v>0</v>
      </c>
    </row>
    <row r="24" spans="5:94" x14ac:dyDescent="0.25">
      <c r="E24" s="16" t="s">
        <v>19</v>
      </c>
      <c r="F24" s="17">
        <v>1</v>
      </c>
      <c r="G24" s="17">
        <v>1</v>
      </c>
      <c r="H24" s="17">
        <v>3</v>
      </c>
      <c r="I24" s="18">
        <v>42547</v>
      </c>
      <c r="J24" s="18">
        <v>43398</v>
      </c>
      <c r="K24" s="18">
        <v>44691</v>
      </c>
      <c r="L24" s="18">
        <v>45585</v>
      </c>
      <c r="M24" s="18">
        <v>46497</v>
      </c>
      <c r="N24" s="19">
        <v>48124.394999999997</v>
      </c>
      <c r="O24" s="18">
        <v>48967</v>
      </c>
      <c r="P24" s="18">
        <v>49946</v>
      </c>
      <c r="Q24" s="18">
        <v>51070</v>
      </c>
      <c r="R24" s="18">
        <v>51964</v>
      </c>
      <c r="S24" s="18">
        <v>53003</v>
      </c>
      <c r="T24" s="19">
        <f>IF('Critères de recherche'!$N$13&gt;0.01,CP24*(1+T$4),S24*(1+T$4))</f>
        <v>54063.06</v>
      </c>
      <c r="U24" s="19">
        <f t="shared" ref="U24" si="41">T24*(1+U$4)</f>
        <v>55144.321199999998</v>
      </c>
      <c r="V24" s="19">
        <f t="shared" ref="V24:CG24" si="42">U24*(1+V$4)</f>
        <v>56247.207624000002</v>
      </c>
      <c r="W24" s="19">
        <f t="shared" si="42"/>
        <v>57372.151776480001</v>
      </c>
      <c r="X24" s="19">
        <f t="shared" si="42"/>
        <v>58519.5948120096</v>
      </c>
      <c r="Y24" s="19">
        <f t="shared" si="42"/>
        <v>59689.986708249795</v>
      </c>
      <c r="Z24" s="19">
        <f t="shared" si="42"/>
        <v>60883.786442414792</v>
      </c>
      <c r="AA24" s="19">
        <f t="shared" si="42"/>
        <v>62101.462171263091</v>
      </c>
      <c r="AB24" s="19">
        <f t="shared" si="42"/>
        <v>63343.491414688353</v>
      </c>
      <c r="AC24" s="19">
        <f t="shared" si="42"/>
        <v>64610.361242982122</v>
      </c>
      <c r="AD24" s="19">
        <f t="shared" si="42"/>
        <v>65902.56846784176</v>
      </c>
      <c r="AE24" s="19">
        <f t="shared" si="42"/>
        <v>67220.619837198596</v>
      </c>
      <c r="AF24" s="19">
        <f t="shared" si="42"/>
        <v>68565.032233942562</v>
      </c>
      <c r="AG24" s="19">
        <f t="shared" si="42"/>
        <v>69936.332878621412</v>
      </c>
      <c r="AH24" s="19">
        <f t="shared" si="42"/>
        <v>71335.059536193847</v>
      </c>
      <c r="AI24" s="19">
        <f t="shared" si="42"/>
        <v>72761.760726917724</v>
      </c>
      <c r="AJ24" s="19">
        <f t="shared" si="42"/>
        <v>74216.995941456087</v>
      </c>
      <c r="AK24" s="19">
        <f t="shared" si="42"/>
        <v>75701.335860285209</v>
      </c>
      <c r="AL24" s="19">
        <f t="shared" si="42"/>
        <v>77215.362577490916</v>
      </c>
      <c r="AM24" s="19">
        <f t="shared" si="42"/>
        <v>78759.669829040737</v>
      </c>
      <c r="AN24" s="19">
        <f t="shared" si="42"/>
        <v>80334.86322562155</v>
      </c>
      <c r="AO24" s="19">
        <f t="shared" si="42"/>
        <v>81941.560490133983</v>
      </c>
      <c r="AP24" s="19">
        <f t="shared" si="42"/>
        <v>83580.391699936663</v>
      </c>
      <c r="AQ24" s="19">
        <f t="shared" si="42"/>
        <v>85251.999533935392</v>
      </c>
      <c r="AR24" s="19">
        <f t="shared" si="42"/>
        <v>86957.039524614098</v>
      </c>
      <c r="AS24" s="19">
        <f t="shared" si="42"/>
        <v>88696.18031510638</v>
      </c>
      <c r="AT24" s="19">
        <f t="shared" si="42"/>
        <v>90470.103921408503</v>
      </c>
      <c r="AU24" s="19">
        <f t="shared" si="42"/>
        <v>92279.505999836678</v>
      </c>
      <c r="AV24" s="19">
        <f t="shared" si="42"/>
        <v>94125.096119833412</v>
      </c>
      <c r="AW24" s="19">
        <f t="shared" si="42"/>
        <v>96007.598042230078</v>
      </c>
      <c r="AX24" s="19">
        <f t="shared" si="42"/>
        <v>97927.750003074674</v>
      </c>
      <c r="AY24" s="19">
        <f t="shared" si="42"/>
        <v>99886.305003136164</v>
      </c>
      <c r="AZ24" s="19">
        <f t="shared" si="42"/>
        <v>101884.03110319888</v>
      </c>
      <c r="BA24" s="19">
        <f t="shared" si="42"/>
        <v>103921.71172526287</v>
      </c>
      <c r="BB24" s="19">
        <f t="shared" si="42"/>
        <v>106000.14595976812</v>
      </c>
      <c r="BC24" s="19">
        <f t="shared" si="42"/>
        <v>108120.14887896349</v>
      </c>
      <c r="BD24" s="19">
        <f t="shared" si="42"/>
        <v>110282.55185654276</v>
      </c>
      <c r="BE24" s="19">
        <f t="shared" si="42"/>
        <v>112488.20289367362</v>
      </c>
      <c r="BF24" s="19">
        <f t="shared" si="42"/>
        <v>114737.96695154709</v>
      </c>
      <c r="BG24" s="19">
        <f t="shared" si="42"/>
        <v>117032.72629057804</v>
      </c>
      <c r="BH24" s="19">
        <f t="shared" si="42"/>
        <v>119373.3808163896</v>
      </c>
      <c r="BI24" s="19">
        <f t="shared" si="42"/>
        <v>121760.84843271739</v>
      </c>
      <c r="BJ24" s="19">
        <f t="shared" si="42"/>
        <v>124196.06540137174</v>
      </c>
      <c r="BK24" s="19">
        <f t="shared" si="42"/>
        <v>126679.98670939918</v>
      </c>
      <c r="BL24" s="19">
        <f t="shared" si="42"/>
        <v>129213.58644358716</v>
      </c>
      <c r="BM24" s="19">
        <f t="shared" si="42"/>
        <v>131797.85817245892</v>
      </c>
      <c r="BN24" s="19">
        <f t="shared" si="42"/>
        <v>134433.81533590809</v>
      </c>
      <c r="BO24" s="19">
        <f t="shared" si="42"/>
        <v>137122.49164262626</v>
      </c>
      <c r="BP24" s="19">
        <f t="shared" si="42"/>
        <v>139864.94147547879</v>
      </c>
      <c r="BQ24" s="19">
        <f t="shared" si="42"/>
        <v>142662.24030498837</v>
      </c>
      <c r="BR24" s="19">
        <f t="shared" si="42"/>
        <v>145515.48511108814</v>
      </c>
      <c r="BS24" s="19">
        <f t="shared" si="42"/>
        <v>148425.79481330991</v>
      </c>
      <c r="BT24" s="19">
        <f t="shared" si="42"/>
        <v>151394.31070957612</v>
      </c>
      <c r="BU24" s="19">
        <f t="shared" si="42"/>
        <v>154422.19692376765</v>
      </c>
      <c r="BV24" s="19">
        <f t="shared" si="42"/>
        <v>157510.64086224302</v>
      </c>
      <c r="BW24" s="19">
        <f t="shared" si="42"/>
        <v>160660.85367948789</v>
      </c>
      <c r="BX24" s="19">
        <f t="shared" si="42"/>
        <v>163874.07075307766</v>
      </c>
      <c r="BY24" s="19">
        <f t="shared" si="42"/>
        <v>167151.5521681392</v>
      </c>
      <c r="BZ24" s="19">
        <f t="shared" si="42"/>
        <v>170494.58321150197</v>
      </c>
      <c r="CA24" s="19">
        <f t="shared" si="42"/>
        <v>173904.474875732</v>
      </c>
      <c r="CB24" s="19">
        <f t="shared" si="42"/>
        <v>177382.56437324666</v>
      </c>
      <c r="CC24" s="19">
        <f t="shared" si="42"/>
        <v>180930.2156607116</v>
      </c>
      <c r="CD24" s="19">
        <f t="shared" si="42"/>
        <v>184548.81997392583</v>
      </c>
      <c r="CE24" s="19">
        <f t="shared" si="42"/>
        <v>188239.79637340436</v>
      </c>
      <c r="CF24" s="19">
        <f t="shared" si="42"/>
        <v>192004.59230087243</v>
      </c>
      <c r="CG24" s="19">
        <f t="shared" si="42"/>
        <v>195844.68414688989</v>
      </c>
      <c r="CH24" s="19">
        <f t="shared" ref="CH24:CL24" si="43">CG24*(1+CH$4)</f>
        <v>199761.5778298277</v>
      </c>
      <c r="CI24" s="19">
        <f t="shared" si="43"/>
        <v>203756.80938642425</v>
      </c>
      <c r="CJ24" s="19">
        <f t="shared" si="43"/>
        <v>207831.94557415275</v>
      </c>
      <c r="CK24" s="19">
        <f t="shared" si="43"/>
        <v>211988.5844856358</v>
      </c>
      <c r="CL24" s="19">
        <f t="shared" si="43"/>
        <v>216228.35617534851</v>
      </c>
      <c r="CM24" s="19">
        <f>IF('Critères de recherche'!$N$13&gt;0.01,'EntenteJuil2019 (avec boni)'!O24*(1.01+'Critères de recherche'!$N$13),0)</f>
        <v>0</v>
      </c>
      <c r="CN24" s="19">
        <f t="shared" si="7"/>
        <v>0</v>
      </c>
      <c r="CO24" s="19">
        <f t="shared" si="7"/>
        <v>0</v>
      </c>
      <c r="CP24" s="19">
        <f t="shared" si="7"/>
        <v>0</v>
      </c>
    </row>
    <row r="25" spans="5:94" x14ac:dyDescent="0.25">
      <c r="E25" s="16" t="s">
        <v>19</v>
      </c>
      <c r="F25" s="17">
        <v>2</v>
      </c>
      <c r="G25" s="17">
        <v>2</v>
      </c>
      <c r="H25" s="17">
        <v>3</v>
      </c>
      <c r="I25" s="18">
        <v>43832</v>
      </c>
      <c r="J25" s="18">
        <v>44709</v>
      </c>
      <c r="K25" s="18">
        <v>46055</v>
      </c>
      <c r="L25" s="18">
        <v>49976</v>
      </c>
      <c r="M25" s="18">
        <v>47916</v>
      </c>
      <c r="N25" s="19">
        <v>49593.06</v>
      </c>
      <c r="O25" s="18">
        <v>50681</v>
      </c>
      <c r="P25" s="18">
        <v>51695</v>
      </c>
      <c r="Q25" s="18">
        <v>52858</v>
      </c>
      <c r="R25" s="18">
        <v>53783</v>
      </c>
      <c r="S25" s="18">
        <v>54859</v>
      </c>
      <c r="T25" s="19">
        <f>IF('Critères de recherche'!$N$13&gt;0.01,CP25*(1+T$4),S25*(1+T$4))</f>
        <v>55956.18</v>
      </c>
      <c r="U25" s="19">
        <f t="shared" ref="U25" si="44">T25*(1+U$4)</f>
        <v>57075.303599999999</v>
      </c>
      <c r="V25" s="19">
        <f t="shared" ref="V25:CG25" si="45">U25*(1+V$4)</f>
        <v>58216.809672000003</v>
      </c>
      <c r="W25" s="19">
        <f t="shared" si="45"/>
        <v>59381.145865440005</v>
      </c>
      <c r="X25" s="19">
        <f t="shared" si="45"/>
        <v>60568.768782748804</v>
      </c>
      <c r="Y25" s="19">
        <f t="shared" si="45"/>
        <v>61780.144158403782</v>
      </c>
      <c r="Z25" s="19">
        <f t="shared" si="45"/>
        <v>63015.747041571856</v>
      </c>
      <c r="AA25" s="19">
        <f t="shared" si="45"/>
        <v>64276.061982403291</v>
      </c>
      <c r="AB25" s="19">
        <f t="shared" si="45"/>
        <v>65561.583222051355</v>
      </c>
      <c r="AC25" s="19">
        <f t="shared" si="45"/>
        <v>66872.814886492386</v>
      </c>
      <c r="AD25" s="19">
        <f t="shared" si="45"/>
        <v>68210.271184222234</v>
      </c>
      <c r="AE25" s="19">
        <f t="shared" si="45"/>
        <v>69574.476607906676</v>
      </c>
      <c r="AF25" s="19">
        <f t="shared" si="45"/>
        <v>70965.966140064804</v>
      </c>
      <c r="AG25" s="19">
        <f t="shared" si="45"/>
        <v>72385.285462866101</v>
      </c>
      <c r="AH25" s="19">
        <f t="shared" si="45"/>
        <v>73832.991172123424</v>
      </c>
      <c r="AI25" s="19">
        <f t="shared" si="45"/>
        <v>75309.650995565898</v>
      </c>
      <c r="AJ25" s="19">
        <f t="shared" si="45"/>
        <v>76815.844015477211</v>
      </c>
      <c r="AK25" s="19">
        <f t="shared" si="45"/>
        <v>78352.160895786757</v>
      </c>
      <c r="AL25" s="19">
        <f t="shared" si="45"/>
        <v>79919.204113702493</v>
      </c>
      <c r="AM25" s="19">
        <f t="shared" si="45"/>
        <v>81517.588195976539</v>
      </c>
      <c r="AN25" s="19">
        <f t="shared" si="45"/>
        <v>83147.939959896074</v>
      </c>
      <c r="AO25" s="19">
        <f t="shared" si="45"/>
        <v>84810.898759093994</v>
      </c>
      <c r="AP25" s="19">
        <f t="shared" si="45"/>
        <v>86507.116734275871</v>
      </c>
      <c r="AQ25" s="19">
        <f t="shared" si="45"/>
        <v>88237.259068961386</v>
      </c>
      <c r="AR25" s="19">
        <f t="shared" si="45"/>
        <v>90002.004250340615</v>
      </c>
      <c r="AS25" s="19">
        <f t="shared" si="45"/>
        <v>91802.044335347426</v>
      </c>
      <c r="AT25" s="19">
        <f t="shared" si="45"/>
        <v>93638.085222054375</v>
      </c>
      <c r="AU25" s="19">
        <f t="shared" si="45"/>
        <v>95510.846926495462</v>
      </c>
      <c r="AV25" s="19">
        <f t="shared" si="45"/>
        <v>97421.063865025368</v>
      </c>
      <c r="AW25" s="19">
        <f t="shared" si="45"/>
        <v>99369.485142325881</v>
      </c>
      <c r="AX25" s="19">
        <f t="shared" si="45"/>
        <v>101356.87484517239</v>
      </c>
      <c r="AY25" s="19">
        <f t="shared" si="45"/>
        <v>103384.01234207585</v>
      </c>
      <c r="AZ25" s="19">
        <f t="shared" si="45"/>
        <v>105451.69258891736</v>
      </c>
      <c r="BA25" s="19">
        <f t="shared" si="45"/>
        <v>107560.72644069571</v>
      </c>
      <c r="BB25" s="19">
        <f t="shared" si="45"/>
        <v>109711.94096950963</v>
      </c>
      <c r="BC25" s="19">
        <f t="shared" si="45"/>
        <v>111906.17978889983</v>
      </c>
      <c r="BD25" s="19">
        <f t="shared" si="45"/>
        <v>114144.30338467783</v>
      </c>
      <c r="BE25" s="19">
        <f t="shared" si="45"/>
        <v>116427.18945237139</v>
      </c>
      <c r="BF25" s="19">
        <f t="shared" si="45"/>
        <v>118755.73324141881</v>
      </c>
      <c r="BG25" s="19">
        <f t="shared" si="45"/>
        <v>121130.84790624719</v>
      </c>
      <c r="BH25" s="19">
        <f t="shared" si="45"/>
        <v>123553.46486437213</v>
      </c>
      <c r="BI25" s="19">
        <f t="shared" si="45"/>
        <v>126024.53416165957</v>
      </c>
      <c r="BJ25" s="19">
        <f t="shared" si="45"/>
        <v>128545.02484489276</v>
      </c>
      <c r="BK25" s="19">
        <f t="shared" si="45"/>
        <v>131115.92534179063</v>
      </c>
      <c r="BL25" s="19">
        <f t="shared" si="45"/>
        <v>133738.24384862644</v>
      </c>
      <c r="BM25" s="19">
        <f t="shared" si="45"/>
        <v>136413.00872559898</v>
      </c>
      <c r="BN25" s="19">
        <f t="shared" si="45"/>
        <v>139141.26890011097</v>
      </c>
      <c r="BO25" s="19">
        <f t="shared" si="45"/>
        <v>141924.09427811319</v>
      </c>
      <c r="BP25" s="19">
        <f t="shared" si="45"/>
        <v>144762.57616367546</v>
      </c>
      <c r="BQ25" s="19">
        <f t="shared" si="45"/>
        <v>147657.82768694896</v>
      </c>
      <c r="BR25" s="19">
        <f t="shared" si="45"/>
        <v>150610.98424068795</v>
      </c>
      <c r="BS25" s="19">
        <f t="shared" si="45"/>
        <v>153623.2039255017</v>
      </c>
      <c r="BT25" s="19">
        <f t="shared" si="45"/>
        <v>156695.66800401174</v>
      </c>
      <c r="BU25" s="19">
        <f t="shared" si="45"/>
        <v>159829.58136409198</v>
      </c>
      <c r="BV25" s="19">
        <f t="shared" si="45"/>
        <v>163026.17299137381</v>
      </c>
      <c r="BW25" s="19">
        <f t="shared" si="45"/>
        <v>166286.69645120128</v>
      </c>
      <c r="BX25" s="19">
        <f t="shared" si="45"/>
        <v>169612.4303802253</v>
      </c>
      <c r="BY25" s="19">
        <f t="shared" si="45"/>
        <v>173004.6789878298</v>
      </c>
      <c r="BZ25" s="19">
        <f t="shared" si="45"/>
        <v>176464.77256758639</v>
      </c>
      <c r="CA25" s="19">
        <f t="shared" si="45"/>
        <v>179994.06801893812</v>
      </c>
      <c r="CB25" s="19">
        <f t="shared" si="45"/>
        <v>183593.94937931688</v>
      </c>
      <c r="CC25" s="19">
        <f t="shared" si="45"/>
        <v>187265.82836690321</v>
      </c>
      <c r="CD25" s="19">
        <f t="shared" si="45"/>
        <v>191011.14493424128</v>
      </c>
      <c r="CE25" s="19">
        <f t="shared" si="45"/>
        <v>194831.3678329261</v>
      </c>
      <c r="CF25" s="19">
        <f t="shared" si="45"/>
        <v>198727.99518958462</v>
      </c>
      <c r="CG25" s="19">
        <f t="shared" si="45"/>
        <v>202702.55509337632</v>
      </c>
      <c r="CH25" s="19">
        <f t="shared" ref="CH25:CL25" si="46">CG25*(1+CH$4)</f>
        <v>206756.60619524383</v>
      </c>
      <c r="CI25" s="19">
        <f t="shared" si="46"/>
        <v>210891.73831914872</v>
      </c>
      <c r="CJ25" s="19">
        <f t="shared" si="46"/>
        <v>215109.57308553171</v>
      </c>
      <c r="CK25" s="19">
        <f t="shared" si="46"/>
        <v>219411.76454724235</v>
      </c>
      <c r="CL25" s="19">
        <f t="shared" si="46"/>
        <v>223799.99983818718</v>
      </c>
      <c r="CM25" s="19">
        <f>IF('Critères de recherche'!$N$13&gt;0.01,'EntenteJuil2019 (avec boni)'!O25*(1.01+'Critères de recherche'!$N$13),0)</f>
        <v>0</v>
      </c>
      <c r="CN25" s="19">
        <f t="shared" si="7"/>
        <v>0</v>
      </c>
      <c r="CO25" s="19">
        <f t="shared" si="7"/>
        <v>0</v>
      </c>
      <c r="CP25" s="19">
        <f t="shared" si="7"/>
        <v>0</v>
      </c>
    </row>
    <row r="26" spans="5:94" x14ac:dyDescent="0.25">
      <c r="E26" s="16" t="s">
        <v>19</v>
      </c>
      <c r="F26" s="17">
        <v>3</v>
      </c>
      <c r="G26" s="17">
        <v>3</v>
      </c>
      <c r="H26" s="17">
        <v>3</v>
      </c>
      <c r="I26" s="18">
        <v>45248</v>
      </c>
      <c r="J26" s="18">
        <v>46153</v>
      </c>
      <c r="K26" s="18">
        <v>47530</v>
      </c>
      <c r="L26" s="18">
        <v>48481</v>
      </c>
      <c r="M26" s="18">
        <v>49451</v>
      </c>
      <c r="N26" s="19">
        <v>51181.785000000003</v>
      </c>
      <c r="O26" s="18">
        <v>52717</v>
      </c>
      <c r="P26" s="18">
        <v>53771</v>
      </c>
      <c r="Q26" s="18">
        <v>54981</v>
      </c>
      <c r="R26" s="18">
        <v>55943</v>
      </c>
      <c r="S26" s="18">
        <v>57062</v>
      </c>
      <c r="T26" s="19">
        <f>IF('Critères de recherche'!$N$13&gt;0.01,CP26*(1+T$4),S26*(1+T$4))</f>
        <v>58203.24</v>
      </c>
      <c r="U26" s="19">
        <f t="shared" ref="U26" si="47">T26*(1+U$4)</f>
        <v>59367.304799999998</v>
      </c>
      <c r="V26" s="19">
        <f t="shared" ref="V26:CG26" si="48">U26*(1+V$4)</f>
        <v>60554.650895999999</v>
      </c>
      <c r="W26" s="19">
        <f t="shared" si="48"/>
        <v>61765.74391392</v>
      </c>
      <c r="X26" s="19">
        <f t="shared" si="48"/>
        <v>63001.058792198404</v>
      </c>
      <c r="Y26" s="19">
        <f t="shared" si="48"/>
        <v>64261.079968042373</v>
      </c>
      <c r="Z26" s="19">
        <f t="shared" si="48"/>
        <v>65546.301567403221</v>
      </c>
      <c r="AA26" s="19">
        <f t="shared" si="48"/>
        <v>66857.227598751284</v>
      </c>
      <c r="AB26" s="19">
        <f t="shared" si="48"/>
        <v>68194.372150726311</v>
      </c>
      <c r="AC26" s="19">
        <f t="shared" si="48"/>
        <v>69558.259593740833</v>
      </c>
      <c r="AD26" s="19">
        <f t="shared" si="48"/>
        <v>70949.424785615658</v>
      </c>
      <c r="AE26" s="19">
        <f t="shared" si="48"/>
        <v>72368.413281327972</v>
      </c>
      <c r="AF26" s="19">
        <f t="shared" si="48"/>
        <v>73815.781546954531</v>
      </c>
      <c r="AG26" s="19">
        <f t="shared" si="48"/>
        <v>75292.097177893622</v>
      </c>
      <c r="AH26" s="19">
        <f t="shared" si="48"/>
        <v>76797.939121451491</v>
      </c>
      <c r="AI26" s="19">
        <f t="shared" si="48"/>
        <v>78333.897903880526</v>
      </c>
      <c r="AJ26" s="19">
        <f t="shared" si="48"/>
        <v>79900.575861958132</v>
      </c>
      <c r="AK26" s="19">
        <f t="shared" si="48"/>
        <v>81498.587379197299</v>
      </c>
      <c r="AL26" s="19">
        <f t="shared" si="48"/>
        <v>83128.559126781242</v>
      </c>
      <c r="AM26" s="19">
        <f t="shared" si="48"/>
        <v>84791.130309316868</v>
      </c>
      <c r="AN26" s="19">
        <f t="shared" si="48"/>
        <v>86486.952915503207</v>
      </c>
      <c r="AO26" s="19">
        <f t="shared" si="48"/>
        <v>88216.691973813271</v>
      </c>
      <c r="AP26" s="19">
        <f t="shared" si="48"/>
        <v>89981.02581328954</v>
      </c>
      <c r="AQ26" s="19">
        <f t="shared" si="48"/>
        <v>91780.646329555326</v>
      </c>
      <c r="AR26" s="19">
        <f t="shared" si="48"/>
        <v>93616.259256146441</v>
      </c>
      <c r="AS26" s="19">
        <f t="shared" si="48"/>
        <v>95488.58444126937</v>
      </c>
      <c r="AT26" s="19">
        <f t="shared" si="48"/>
        <v>97398.356130094762</v>
      </c>
      <c r="AU26" s="19">
        <f t="shared" si="48"/>
        <v>99346.32325269666</v>
      </c>
      <c r="AV26" s="19">
        <f t="shared" si="48"/>
        <v>101333.2497177506</v>
      </c>
      <c r="AW26" s="19">
        <f t="shared" si="48"/>
        <v>103359.91471210562</v>
      </c>
      <c r="AX26" s="19">
        <f t="shared" si="48"/>
        <v>105427.11300634773</v>
      </c>
      <c r="AY26" s="19">
        <f t="shared" si="48"/>
        <v>107535.65526647469</v>
      </c>
      <c r="AZ26" s="19">
        <f t="shared" si="48"/>
        <v>109686.36837180419</v>
      </c>
      <c r="BA26" s="19">
        <f t="shared" si="48"/>
        <v>111880.09573924028</v>
      </c>
      <c r="BB26" s="19">
        <f t="shared" si="48"/>
        <v>114117.69765402509</v>
      </c>
      <c r="BC26" s="19">
        <f t="shared" si="48"/>
        <v>116400.05160710559</v>
      </c>
      <c r="BD26" s="19">
        <f t="shared" si="48"/>
        <v>118728.0526392477</v>
      </c>
      <c r="BE26" s="19">
        <f t="shared" si="48"/>
        <v>121102.61369203265</v>
      </c>
      <c r="BF26" s="19">
        <f t="shared" si="48"/>
        <v>123524.66596587331</v>
      </c>
      <c r="BG26" s="19">
        <f t="shared" si="48"/>
        <v>125995.15928519078</v>
      </c>
      <c r="BH26" s="19">
        <f t="shared" si="48"/>
        <v>128515.0624708946</v>
      </c>
      <c r="BI26" s="19">
        <f t="shared" si="48"/>
        <v>131085.36372031248</v>
      </c>
      <c r="BJ26" s="19">
        <f t="shared" si="48"/>
        <v>133707.07099471873</v>
      </c>
      <c r="BK26" s="19">
        <f t="shared" si="48"/>
        <v>136381.21241461311</v>
      </c>
      <c r="BL26" s="19">
        <f t="shared" si="48"/>
        <v>139108.83666290538</v>
      </c>
      <c r="BM26" s="19">
        <f t="shared" si="48"/>
        <v>141891.0133961635</v>
      </c>
      <c r="BN26" s="19">
        <f t="shared" si="48"/>
        <v>144728.83366408676</v>
      </c>
      <c r="BO26" s="19">
        <f t="shared" si="48"/>
        <v>147623.41033736849</v>
      </c>
      <c r="BP26" s="19">
        <f t="shared" si="48"/>
        <v>150575.87854411587</v>
      </c>
      <c r="BQ26" s="19">
        <f t="shared" si="48"/>
        <v>153587.39611499818</v>
      </c>
      <c r="BR26" s="19">
        <f t="shared" si="48"/>
        <v>156659.14403729813</v>
      </c>
      <c r="BS26" s="19">
        <f t="shared" si="48"/>
        <v>159792.3269180441</v>
      </c>
      <c r="BT26" s="19">
        <f t="shared" si="48"/>
        <v>162988.17345640497</v>
      </c>
      <c r="BU26" s="19">
        <f t="shared" si="48"/>
        <v>166247.93692553308</v>
      </c>
      <c r="BV26" s="19">
        <f t="shared" si="48"/>
        <v>169572.89566404375</v>
      </c>
      <c r="BW26" s="19">
        <f t="shared" si="48"/>
        <v>172964.35357732463</v>
      </c>
      <c r="BX26" s="19">
        <f t="shared" si="48"/>
        <v>176423.64064887111</v>
      </c>
      <c r="BY26" s="19">
        <f t="shared" si="48"/>
        <v>179952.11346184852</v>
      </c>
      <c r="BZ26" s="19">
        <f t="shared" si="48"/>
        <v>183551.15573108548</v>
      </c>
      <c r="CA26" s="19">
        <f t="shared" si="48"/>
        <v>187222.17884570721</v>
      </c>
      <c r="CB26" s="19">
        <f t="shared" si="48"/>
        <v>190966.62242262135</v>
      </c>
      <c r="CC26" s="19">
        <f t="shared" si="48"/>
        <v>194785.95487107377</v>
      </c>
      <c r="CD26" s="19">
        <f t="shared" si="48"/>
        <v>198681.67396849525</v>
      </c>
      <c r="CE26" s="19">
        <f t="shared" si="48"/>
        <v>202655.30744786517</v>
      </c>
      <c r="CF26" s="19">
        <f t="shared" si="48"/>
        <v>206708.41359682247</v>
      </c>
      <c r="CG26" s="19">
        <f t="shared" si="48"/>
        <v>210842.58186875892</v>
      </c>
      <c r="CH26" s="19">
        <f t="shared" ref="CH26:CL26" si="49">CG26*(1+CH$4)</f>
        <v>215059.43350613411</v>
      </c>
      <c r="CI26" s="19">
        <f t="shared" si="49"/>
        <v>219360.62217625679</v>
      </c>
      <c r="CJ26" s="19">
        <f t="shared" si="49"/>
        <v>223747.83461978193</v>
      </c>
      <c r="CK26" s="19">
        <f t="shared" si="49"/>
        <v>228222.79131217758</v>
      </c>
      <c r="CL26" s="19">
        <f t="shared" si="49"/>
        <v>232787.24713842114</v>
      </c>
      <c r="CM26" s="19">
        <f>IF('Critères de recherche'!$N$13&gt;0.01,'EntenteJuil2019 (avec boni)'!O26*(1.01+'Critères de recherche'!$N$13),0)</f>
        <v>0</v>
      </c>
      <c r="CN26" s="19">
        <f t="shared" si="7"/>
        <v>0</v>
      </c>
      <c r="CO26" s="19">
        <f t="shared" si="7"/>
        <v>0</v>
      </c>
      <c r="CP26" s="19">
        <f t="shared" si="7"/>
        <v>0</v>
      </c>
    </row>
    <row r="27" spans="5:94" x14ac:dyDescent="0.25">
      <c r="E27" s="16" t="s">
        <v>20</v>
      </c>
      <c r="F27" s="17">
        <v>1</v>
      </c>
      <c r="G27" s="17">
        <v>0</v>
      </c>
      <c r="H27" s="17">
        <v>10</v>
      </c>
      <c r="I27" s="18"/>
      <c r="J27" s="18"/>
      <c r="K27" s="18"/>
      <c r="L27" s="18"/>
      <c r="M27" s="12"/>
      <c r="N27" s="20"/>
      <c r="O27" s="21">
        <v>48614</v>
      </c>
      <c r="P27" s="18">
        <v>49586</v>
      </c>
      <c r="Q27" s="18">
        <v>50702</v>
      </c>
      <c r="R27" s="18">
        <v>51589</v>
      </c>
      <c r="S27" s="18">
        <v>52621</v>
      </c>
      <c r="T27" s="19">
        <f>IF('Critères de recherche'!$N$13&gt;0.01,CP27*(1+T$4),S27*(1+T$4))</f>
        <v>53673.42</v>
      </c>
      <c r="U27" s="19">
        <f t="shared" ref="U27" si="50">T27*(1+U$4)</f>
        <v>54746.888399999996</v>
      </c>
      <c r="V27" s="19">
        <f t="shared" ref="V27:CG27" si="51">U27*(1+V$4)</f>
        <v>55841.826168</v>
      </c>
      <c r="W27" s="19">
        <f t="shared" si="51"/>
        <v>56958.662691359998</v>
      </c>
      <c r="X27" s="19">
        <f t="shared" si="51"/>
        <v>58097.835945187202</v>
      </c>
      <c r="Y27" s="19">
        <f t="shared" si="51"/>
        <v>59259.79266409095</v>
      </c>
      <c r="Z27" s="19">
        <f t="shared" si="51"/>
        <v>60444.988517372767</v>
      </c>
      <c r="AA27" s="19">
        <f t="shared" si="51"/>
        <v>61653.888287720227</v>
      </c>
      <c r="AB27" s="19">
        <f t="shared" si="51"/>
        <v>62886.966053474629</v>
      </c>
      <c r="AC27" s="19">
        <f t="shared" si="51"/>
        <v>64144.705374544123</v>
      </c>
      <c r="AD27" s="19">
        <f t="shared" si="51"/>
        <v>65427.59948203501</v>
      </c>
      <c r="AE27" s="19">
        <f t="shared" si="51"/>
        <v>66736.151471675708</v>
      </c>
      <c r="AF27" s="19">
        <f t="shared" si="51"/>
        <v>68070.874501109225</v>
      </c>
      <c r="AG27" s="19">
        <f t="shared" si="51"/>
        <v>69432.291991131409</v>
      </c>
      <c r="AH27" s="19">
        <f t="shared" si="51"/>
        <v>70820.937830954033</v>
      </c>
      <c r="AI27" s="19">
        <f t="shared" si="51"/>
        <v>72237.356587573115</v>
      </c>
      <c r="AJ27" s="19">
        <f t="shared" si="51"/>
        <v>73682.103719324572</v>
      </c>
      <c r="AK27" s="19">
        <f t="shared" si="51"/>
        <v>75155.745793711059</v>
      </c>
      <c r="AL27" s="19">
        <f t="shared" si="51"/>
        <v>76658.860709585279</v>
      </c>
      <c r="AM27" s="19">
        <f t="shared" si="51"/>
        <v>78192.037923776981</v>
      </c>
      <c r="AN27" s="19">
        <f t="shared" si="51"/>
        <v>79755.878682252529</v>
      </c>
      <c r="AO27" s="19">
        <f t="shared" si="51"/>
        <v>81350.996255897582</v>
      </c>
      <c r="AP27" s="19">
        <f t="shared" si="51"/>
        <v>82978.01618101554</v>
      </c>
      <c r="AQ27" s="19">
        <f t="shared" si="51"/>
        <v>84637.576504635857</v>
      </c>
      <c r="AR27" s="19">
        <f t="shared" si="51"/>
        <v>86330.328034728576</v>
      </c>
      <c r="AS27" s="19">
        <f t="shared" si="51"/>
        <v>88056.934595423154</v>
      </c>
      <c r="AT27" s="19">
        <f t="shared" si="51"/>
        <v>89818.073287331616</v>
      </c>
      <c r="AU27" s="19">
        <f t="shared" si="51"/>
        <v>91614.434753078254</v>
      </c>
      <c r="AV27" s="19">
        <f t="shared" si="51"/>
        <v>93446.723448139819</v>
      </c>
      <c r="AW27" s="19">
        <f t="shared" si="51"/>
        <v>95315.657917102624</v>
      </c>
      <c r="AX27" s="19">
        <f t="shared" si="51"/>
        <v>97221.971075444671</v>
      </c>
      <c r="AY27" s="19">
        <f t="shared" si="51"/>
        <v>99166.410496953569</v>
      </c>
      <c r="AZ27" s="19">
        <f t="shared" si="51"/>
        <v>101149.73870689265</v>
      </c>
      <c r="BA27" s="19">
        <f t="shared" si="51"/>
        <v>103172.7334810305</v>
      </c>
      <c r="BB27" s="19">
        <f t="shared" si="51"/>
        <v>105236.18815065111</v>
      </c>
      <c r="BC27" s="19">
        <f t="shared" si="51"/>
        <v>107340.91191366414</v>
      </c>
      <c r="BD27" s="19">
        <f t="shared" si="51"/>
        <v>109487.73015193742</v>
      </c>
      <c r="BE27" s="19">
        <f t="shared" si="51"/>
        <v>111677.48475497616</v>
      </c>
      <c r="BF27" s="19">
        <f t="shared" si="51"/>
        <v>113911.03445007569</v>
      </c>
      <c r="BG27" s="19">
        <f t="shared" si="51"/>
        <v>116189.25513907721</v>
      </c>
      <c r="BH27" s="19">
        <f t="shared" si="51"/>
        <v>118513.04024185876</v>
      </c>
      <c r="BI27" s="19">
        <f t="shared" si="51"/>
        <v>120883.30104669594</v>
      </c>
      <c r="BJ27" s="19">
        <f t="shared" si="51"/>
        <v>123300.96706762986</v>
      </c>
      <c r="BK27" s="19">
        <f t="shared" si="51"/>
        <v>125766.98640898246</v>
      </c>
      <c r="BL27" s="19">
        <f t="shared" si="51"/>
        <v>128282.3261371621</v>
      </c>
      <c r="BM27" s="19">
        <f t="shared" si="51"/>
        <v>130847.97265990535</v>
      </c>
      <c r="BN27" s="19">
        <f t="shared" si="51"/>
        <v>133464.93211310345</v>
      </c>
      <c r="BO27" s="19">
        <f t="shared" si="51"/>
        <v>136134.23075536551</v>
      </c>
      <c r="BP27" s="19">
        <f t="shared" si="51"/>
        <v>138856.91537047282</v>
      </c>
      <c r="BQ27" s="19">
        <f t="shared" si="51"/>
        <v>141634.05367788227</v>
      </c>
      <c r="BR27" s="19">
        <f t="shared" si="51"/>
        <v>144466.73475143992</v>
      </c>
      <c r="BS27" s="19">
        <f t="shared" si="51"/>
        <v>147356.06944646873</v>
      </c>
      <c r="BT27" s="19">
        <f t="shared" si="51"/>
        <v>150303.1908353981</v>
      </c>
      <c r="BU27" s="19">
        <f t="shared" si="51"/>
        <v>153309.25465210606</v>
      </c>
      <c r="BV27" s="19">
        <f t="shared" si="51"/>
        <v>156375.43974514818</v>
      </c>
      <c r="BW27" s="19">
        <f t="shared" si="51"/>
        <v>159502.94854005115</v>
      </c>
      <c r="BX27" s="19">
        <f t="shared" si="51"/>
        <v>162693.00751085219</v>
      </c>
      <c r="BY27" s="19">
        <f t="shared" si="51"/>
        <v>165946.86766106923</v>
      </c>
      <c r="BZ27" s="19">
        <f t="shared" si="51"/>
        <v>169265.80501429061</v>
      </c>
      <c r="CA27" s="19">
        <f t="shared" si="51"/>
        <v>172651.12111457644</v>
      </c>
      <c r="CB27" s="19">
        <f t="shared" si="51"/>
        <v>176104.14353686798</v>
      </c>
      <c r="CC27" s="19">
        <f t="shared" si="51"/>
        <v>179626.22640760534</v>
      </c>
      <c r="CD27" s="19">
        <f t="shared" si="51"/>
        <v>183218.75093575745</v>
      </c>
      <c r="CE27" s="19">
        <f t="shared" si="51"/>
        <v>186883.12595447261</v>
      </c>
      <c r="CF27" s="19">
        <f t="shared" si="51"/>
        <v>190620.78847356205</v>
      </c>
      <c r="CG27" s="19">
        <f t="shared" si="51"/>
        <v>194433.20424303328</v>
      </c>
      <c r="CH27" s="19">
        <f t="shared" ref="CH27:CL27" si="52">CG27*(1+CH$4)</f>
        <v>198321.86832789396</v>
      </c>
      <c r="CI27" s="19">
        <f t="shared" si="52"/>
        <v>202288.30569445185</v>
      </c>
      <c r="CJ27" s="19">
        <f t="shared" si="52"/>
        <v>206334.0718083409</v>
      </c>
      <c r="CK27" s="19">
        <f t="shared" si="52"/>
        <v>210460.75324450771</v>
      </c>
      <c r="CL27" s="19">
        <f t="shared" si="52"/>
        <v>214669.96830939787</v>
      </c>
      <c r="CM27" s="19">
        <f>IF('Critères de recherche'!$N$13&gt;0.01,'EntenteJuil2019 (avec boni)'!O27*(1.01+'Critères de recherche'!$N$13),0)</f>
        <v>0</v>
      </c>
      <c r="CN27" s="19">
        <f t="shared" si="7"/>
        <v>0</v>
      </c>
      <c r="CO27" s="19">
        <f t="shared" si="7"/>
        <v>0</v>
      </c>
      <c r="CP27" s="19">
        <f t="shared" si="7"/>
        <v>0</v>
      </c>
    </row>
    <row r="28" spans="5:94" x14ac:dyDescent="0.25">
      <c r="E28" s="16" t="s">
        <v>20</v>
      </c>
      <c r="F28" s="17">
        <v>2</v>
      </c>
      <c r="G28" s="17">
        <v>0</v>
      </c>
      <c r="H28" s="17">
        <v>10</v>
      </c>
      <c r="I28" s="18"/>
      <c r="J28" s="18"/>
      <c r="K28" s="18"/>
      <c r="L28" s="18"/>
      <c r="M28" s="12"/>
      <c r="N28" s="20"/>
      <c r="O28" s="21">
        <v>50437</v>
      </c>
      <c r="P28" s="18">
        <v>51446</v>
      </c>
      <c r="Q28" s="18">
        <v>52604</v>
      </c>
      <c r="R28" s="18">
        <v>53525</v>
      </c>
      <c r="S28" s="18">
        <v>54596</v>
      </c>
      <c r="T28" s="19">
        <f>IF('Critères de recherche'!$N$13&gt;0.01,CP28*(1+T$4),S28*(1+T$4))</f>
        <v>55687.92</v>
      </c>
      <c r="U28" s="19">
        <f t="shared" ref="U28" si="53">T28*(1+U$4)</f>
        <v>56801.678399999997</v>
      </c>
      <c r="V28" s="19">
        <f t="shared" ref="V28:CG28" si="54">U28*(1+V$4)</f>
        <v>57937.711967999996</v>
      </c>
      <c r="W28" s="19">
        <f t="shared" si="54"/>
        <v>59096.466207359997</v>
      </c>
      <c r="X28" s="19">
        <f t="shared" si="54"/>
        <v>60278.395531507202</v>
      </c>
      <c r="Y28" s="19">
        <f t="shared" si="54"/>
        <v>61483.963442137348</v>
      </c>
      <c r="Z28" s="19">
        <f t="shared" si="54"/>
        <v>62713.642710980093</v>
      </c>
      <c r="AA28" s="19">
        <f t="shared" si="54"/>
        <v>63967.915565199699</v>
      </c>
      <c r="AB28" s="19">
        <f t="shared" si="54"/>
        <v>65247.273876503692</v>
      </c>
      <c r="AC28" s="19">
        <f t="shared" si="54"/>
        <v>66552.219354033761</v>
      </c>
      <c r="AD28" s="19">
        <f t="shared" si="54"/>
        <v>67883.263741114439</v>
      </c>
      <c r="AE28" s="19">
        <f t="shared" si="54"/>
        <v>69240.929015936723</v>
      </c>
      <c r="AF28" s="19">
        <f t="shared" si="54"/>
        <v>70625.74759625546</v>
      </c>
      <c r="AG28" s="19">
        <f t="shared" si="54"/>
        <v>72038.262548180574</v>
      </c>
      <c r="AH28" s="19">
        <f t="shared" si="54"/>
        <v>73479.027799144184</v>
      </c>
      <c r="AI28" s="19">
        <f t="shared" si="54"/>
        <v>74948.608355127071</v>
      </c>
      <c r="AJ28" s="19">
        <f t="shared" si="54"/>
        <v>76447.580522229619</v>
      </c>
      <c r="AK28" s="19">
        <f t="shared" si="54"/>
        <v>77976.532132674212</v>
      </c>
      <c r="AL28" s="19">
        <f t="shared" si="54"/>
        <v>79536.062775327693</v>
      </c>
      <c r="AM28" s="19">
        <f t="shared" si="54"/>
        <v>81126.784030834242</v>
      </c>
      <c r="AN28" s="19">
        <f t="shared" si="54"/>
        <v>82749.319711450924</v>
      </c>
      <c r="AO28" s="19">
        <f t="shared" si="54"/>
        <v>84404.306105679949</v>
      </c>
      <c r="AP28" s="19">
        <f t="shared" si="54"/>
        <v>86092.392227793549</v>
      </c>
      <c r="AQ28" s="19">
        <f t="shared" si="54"/>
        <v>87814.240072349421</v>
      </c>
      <c r="AR28" s="19">
        <f t="shared" si="54"/>
        <v>89570.524873796414</v>
      </c>
      <c r="AS28" s="19">
        <f t="shared" si="54"/>
        <v>91361.935371272339</v>
      </c>
      <c r="AT28" s="19">
        <f t="shared" si="54"/>
        <v>93189.17407869779</v>
      </c>
      <c r="AU28" s="19">
        <f t="shared" si="54"/>
        <v>95052.957560271752</v>
      </c>
      <c r="AV28" s="19">
        <f t="shared" si="54"/>
        <v>96954.01671147719</v>
      </c>
      <c r="AW28" s="19">
        <f t="shared" si="54"/>
        <v>98893.097045706731</v>
      </c>
      <c r="AX28" s="19">
        <f t="shared" si="54"/>
        <v>100870.95898662087</v>
      </c>
      <c r="AY28" s="19">
        <f t="shared" si="54"/>
        <v>102888.37816635329</v>
      </c>
      <c r="AZ28" s="19">
        <f t="shared" si="54"/>
        <v>104946.14572968036</v>
      </c>
      <c r="BA28" s="19">
        <f t="shared" si="54"/>
        <v>107045.06864427397</v>
      </c>
      <c r="BB28" s="19">
        <f t="shared" si="54"/>
        <v>109185.97001715944</v>
      </c>
      <c r="BC28" s="19">
        <f t="shared" si="54"/>
        <v>111369.68941750264</v>
      </c>
      <c r="BD28" s="19">
        <f t="shared" si="54"/>
        <v>113597.08320585269</v>
      </c>
      <c r="BE28" s="19">
        <f t="shared" si="54"/>
        <v>115869.02486996974</v>
      </c>
      <c r="BF28" s="19">
        <f t="shared" si="54"/>
        <v>118186.40536736914</v>
      </c>
      <c r="BG28" s="19">
        <f t="shared" si="54"/>
        <v>120550.13347471652</v>
      </c>
      <c r="BH28" s="19">
        <f t="shared" si="54"/>
        <v>122961.13614421086</v>
      </c>
      <c r="BI28" s="19">
        <f t="shared" si="54"/>
        <v>125420.35886709508</v>
      </c>
      <c r="BJ28" s="19">
        <f t="shared" si="54"/>
        <v>127928.76604443698</v>
      </c>
      <c r="BK28" s="19">
        <f t="shared" si="54"/>
        <v>130487.34136532573</v>
      </c>
      <c r="BL28" s="19">
        <f t="shared" si="54"/>
        <v>133097.08819263225</v>
      </c>
      <c r="BM28" s="19">
        <f t="shared" si="54"/>
        <v>135759.02995648488</v>
      </c>
      <c r="BN28" s="19">
        <f t="shared" si="54"/>
        <v>138474.21055561458</v>
      </c>
      <c r="BO28" s="19">
        <f t="shared" si="54"/>
        <v>141243.69476672687</v>
      </c>
      <c r="BP28" s="19">
        <f t="shared" si="54"/>
        <v>144068.56866206141</v>
      </c>
      <c r="BQ28" s="19">
        <f t="shared" si="54"/>
        <v>146949.94003530266</v>
      </c>
      <c r="BR28" s="19">
        <f t="shared" si="54"/>
        <v>149888.93883600872</v>
      </c>
      <c r="BS28" s="19">
        <f t="shared" si="54"/>
        <v>152886.71761272888</v>
      </c>
      <c r="BT28" s="19">
        <f t="shared" si="54"/>
        <v>155944.45196498345</v>
      </c>
      <c r="BU28" s="19">
        <f t="shared" si="54"/>
        <v>159063.34100428314</v>
      </c>
      <c r="BV28" s="19">
        <f t="shared" si="54"/>
        <v>162244.60782436881</v>
      </c>
      <c r="BW28" s="19">
        <f t="shared" si="54"/>
        <v>165489.4999808562</v>
      </c>
      <c r="BX28" s="19">
        <f t="shared" si="54"/>
        <v>168799.28998047332</v>
      </c>
      <c r="BY28" s="19">
        <f t="shared" si="54"/>
        <v>172175.2757800828</v>
      </c>
      <c r="BZ28" s="19">
        <f t="shared" si="54"/>
        <v>175618.78129568446</v>
      </c>
      <c r="CA28" s="19">
        <f t="shared" si="54"/>
        <v>179131.15692159816</v>
      </c>
      <c r="CB28" s="19">
        <f t="shared" si="54"/>
        <v>182713.78006003011</v>
      </c>
      <c r="CC28" s="19">
        <f t="shared" si="54"/>
        <v>186368.05566123073</v>
      </c>
      <c r="CD28" s="19">
        <f t="shared" si="54"/>
        <v>190095.41677445534</v>
      </c>
      <c r="CE28" s="19">
        <f t="shared" si="54"/>
        <v>193897.32510994445</v>
      </c>
      <c r="CF28" s="19">
        <f t="shared" si="54"/>
        <v>197775.27161214335</v>
      </c>
      <c r="CG28" s="19">
        <f t="shared" si="54"/>
        <v>201730.77704438622</v>
      </c>
      <c r="CH28" s="19">
        <f t="shared" ref="CH28:CL28" si="55">CG28*(1+CH$4)</f>
        <v>205765.39258527395</v>
      </c>
      <c r="CI28" s="19">
        <f t="shared" si="55"/>
        <v>209880.70043697944</v>
      </c>
      <c r="CJ28" s="19">
        <f t="shared" si="55"/>
        <v>214078.31444571904</v>
      </c>
      <c r="CK28" s="19">
        <f t="shared" si="55"/>
        <v>218359.88073463342</v>
      </c>
      <c r="CL28" s="19">
        <f t="shared" si="55"/>
        <v>222727.0783493261</v>
      </c>
      <c r="CM28" s="19">
        <f>IF('Critères de recherche'!$N$13&gt;0.01,'EntenteJuil2019 (avec boni)'!O28*(1.01+'Critères de recherche'!$N$13),0)</f>
        <v>0</v>
      </c>
      <c r="CN28" s="19">
        <f t="shared" si="7"/>
        <v>0</v>
      </c>
      <c r="CO28" s="19">
        <f t="shared" si="7"/>
        <v>0</v>
      </c>
      <c r="CP28" s="19">
        <f t="shared" si="7"/>
        <v>0</v>
      </c>
    </row>
    <row r="29" spans="5:94" x14ac:dyDescent="0.25">
      <c r="E29" s="16" t="s">
        <v>20</v>
      </c>
      <c r="F29" s="17">
        <v>3</v>
      </c>
      <c r="G29" s="17">
        <v>1</v>
      </c>
      <c r="H29" s="17">
        <v>10</v>
      </c>
      <c r="I29" s="18">
        <v>46179</v>
      </c>
      <c r="J29" s="18">
        <v>47103</v>
      </c>
      <c r="K29" s="18">
        <v>48045</v>
      </c>
      <c r="L29" s="18">
        <v>49006</v>
      </c>
      <c r="M29" s="22">
        <v>49986</v>
      </c>
      <c r="N29" s="19">
        <v>51735.51</v>
      </c>
      <c r="O29" s="21">
        <v>52328</v>
      </c>
      <c r="P29" s="18">
        <v>53375</v>
      </c>
      <c r="Q29" s="18">
        <v>54576</v>
      </c>
      <c r="R29" s="18">
        <v>55531</v>
      </c>
      <c r="S29" s="18">
        <v>56642</v>
      </c>
      <c r="T29" s="19">
        <f>IF('Critères de recherche'!$N$13&gt;0.01,CP29*(1+T$4),S29*(1+T$4))</f>
        <v>57774.840000000004</v>
      </c>
      <c r="U29" s="19">
        <f t="shared" ref="U29" si="56">T29*(1+U$4)</f>
        <v>58930.336800000005</v>
      </c>
      <c r="V29" s="19">
        <f t="shared" ref="V29:CG29" si="57">U29*(1+V$4)</f>
        <v>60108.943536000006</v>
      </c>
      <c r="W29" s="19">
        <f t="shared" si="57"/>
        <v>61311.122406720009</v>
      </c>
      <c r="X29" s="19">
        <f t="shared" si="57"/>
        <v>62537.344854854411</v>
      </c>
      <c r="Y29" s="19">
        <f t="shared" si="57"/>
        <v>63788.091751951499</v>
      </c>
      <c r="Z29" s="19">
        <f t="shared" si="57"/>
        <v>65063.853586990532</v>
      </c>
      <c r="AA29" s="19">
        <f t="shared" si="57"/>
        <v>66365.130658730341</v>
      </c>
      <c r="AB29" s="19">
        <f t="shared" si="57"/>
        <v>67692.433271904942</v>
      </c>
      <c r="AC29" s="19">
        <f t="shared" si="57"/>
        <v>69046.281937343039</v>
      </c>
      <c r="AD29" s="19">
        <f t="shared" si="57"/>
        <v>70427.207576089902</v>
      </c>
      <c r="AE29" s="19">
        <f t="shared" si="57"/>
        <v>71835.7517276117</v>
      </c>
      <c r="AF29" s="19">
        <f t="shared" si="57"/>
        <v>73272.466762163938</v>
      </c>
      <c r="AG29" s="19">
        <f t="shared" si="57"/>
        <v>74737.916097407215</v>
      </c>
      <c r="AH29" s="19">
        <f t="shared" si="57"/>
        <v>76232.67441935536</v>
      </c>
      <c r="AI29" s="19">
        <f t="shared" si="57"/>
        <v>77757.327907742467</v>
      </c>
      <c r="AJ29" s="19">
        <f t="shared" si="57"/>
        <v>79312.474465897321</v>
      </c>
      <c r="AK29" s="19">
        <f t="shared" si="57"/>
        <v>80898.723955215275</v>
      </c>
      <c r="AL29" s="19">
        <f t="shared" si="57"/>
        <v>82516.69843431958</v>
      </c>
      <c r="AM29" s="19">
        <f t="shared" si="57"/>
        <v>84167.032403005971</v>
      </c>
      <c r="AN29" s="19">
        <f t="shared" si="57"/>
        <v>85850.373051066097</v>
      </c>
      <c r="AO29" s="19">
        <f t="shared" si="57"/>
        <v>87567.380512087417</v>
      </c>
      <c r="AP29" s="19">
        <f t="shared" si="57"/>
        <v>89318.728122329165</v>
      </c>
      <c r="AQ29" s="19">
        <f t="shared" si="57"/>
        <v>91105.102684775746</v>
      </c>
      <c r="AR29" s="19">
        <f t="shared" si="57"/>
        <v>92927.204738471264</v>
      </c>
      <c r="AS29" s="19">
        <f t="shared" si="57"/>
        <v>94785.748833240694</v>
      </c>
      <c r="AT29" s="19">
        <f t="shared" si="57"/>
        <v>96681.463809905516</v>
      </c>
      <c r="AU29" s="19">
        <f t="shared" si="57"/>
        <v>98615.093086103632</v>
      </c>
      <c r="AV29" s="19">
        <f t="shared" si="57"/>
        <v>100587.39494782571</v>
      </c>
      <c r="AW29" s="19">
        <f t="shared" si="57"/>
        <v>102599.14284678223</v>
      </c>
      <c r="AX29" s="19">
        <f t="shared" si="57"/>
        <v>104651.12570371787</v>
      </c>
      <c r="AY29" s="19">
        <f t="shared" si="57"/>
        <v>106744.14821779223</v>
      </c>
      <c r="AZ29" s="19">
        <f t="shared" si="57"/>
        <v>108879.03118214807</v>
      </c>
      <c r="BA29" s="19">
        <f t="shared" si="57"/>
        <v>111056.61180579104</v>
      </c>
      <c r="BB29" s="19">
        <f t="shared" si="57"/>
        <v>113277.74404190686</v>
      </c>
      <c r="BC29" s="19">
        <f t="shared" si="57"/>
        <v>115543.298922745</v>
      </c>
      <c r="BD29" s="19">
        <f t="shared" si="57"/>
        <v>117854.16490119991</v>
      </c>
      <c r="BE29" s="19">
        <f t="shared" si="57"/>
        <v>120211.2481992239</v>
      </c>
      <c r="BF29" s="19">
        <f t="shared" si="57"/>
        <v>122615.47316320839</v>
      </c>
      <c r="BG29" s="19">
        <f t="shared" si="57"/>
        <v>125067.78262647256</v>
      </c>
      <c r="BH29" s="19">
        <f t="shared" si="57"/>
        <v>127569.13827900201</v>
      </c>
      <c r="BI29" s="19">
        <f t="shared" si="57"/>
        <v>130120.52104458206</v>
      </c>
      <c r="BJ29" s="19">
        <f t="shared" si="57"/>
        <v>132722.9314654737</v>
      </c>
      <c r="BK29" s="19">
        <f t="shared" si="57"/>
        <v>135377.39009478319</v>
      </c>
      <c r="BL29" s="19">
        <f t="shared" si="57"/>
        <v>138084.93789667886</v>
      </c>
      <c r="BM29" s="19">
        <f t="shared" si="57"/>
        <v>140846.63665461243</v>
      </c>
      <c r="BN29" s="19">
        <f t="shared" si="57"/>
        <v>143663.56938770469</v>
      </c>
      <c r="BO29" s="19">
        <f t="shared" si="57"/>
        <v>146536.84077545878</v>
      </c>
      <c r="BP29" s="19">
        <f t="shared" si="57"/>
        <v>149467.57759096797</v>
      </c>
      <c r="BQ29" s="19">
        <f t="shared" si="57"/>
        <v>152456.92914278732</v>
      </c>
      <c r="BR29" s="19">
        <f t="shared" si="57"/>
        <v>155506.06772564308</v>
      </c>
      <c r="BS29" s="19">
        <f t="shared" si="57"/>
        <v>158616.18908015595</v>
      </c>
      <c r="BT29" s="19">
        <f t="shared" si="57"/>
        <v>161788.51286175908</v>
      </c>
      <c r="BU29" s="19">
        <f t="shared" si="57"/>
        <v>165024.28311899427</v>
      </c>
      <c r="BV29" s="19">
        <f t="shared" si="57"/>
        <v>168324.76878137415</v>
      </c>
      <c r="BW29" s="19">
        <f t="shared" si="57"/>
        <v>171691.26415700163</v>
      </c>
      <c r="BX29" s="19">
        <f t="shared" si="57"/>
        <v>175125.08944014166</v>
      </c>
      <c r="BY29" s="19">
        <f t="shared" si="57"/>
        <v>178627.59122894448</v>
      </c>
      <c r="BZ29" s="19">
        <f t="shared" si="57"/>
        <v>182200.14305352338</v>
      </c>
      <c r="CA29" s="19">
        <f t="shared" si="57"/>
        <v>185844.14591459386</v>
      </c>
      <c r="CB29" s="19">
        <f t="shared" si="57"/>
        <v>189561.02883288573</v>
      </c>
      <c r="CC29" s="19">
        <f t="shared" si="57"/>
        <v>193352.24940954344</v>
      </c>
      <c r="CD29" s="19">
        <f t="shared" si="57"/>
        <v>197219.29439773431</v>
      </c>
      <c r="CE29" s="19">
        <f t="shared" si="57"/>
        <v>201163.68028568901</v>
      </c>
      <c r="CF29" s="19">
        <f t="shared" si="57"/>
        <v>205186.95389140281</v>
      </c>
      <c r="CG29" s="19">
        <f t="shared" si="57"/>
        <v>209290.69296923088</v>
      </c>
      <c r="CH29" s="19">
        <f t="shared" ref="CH29:CL29" si="58">CG29*(1+CH$4)</f>
        <v>213476.5068286155</v>
      </c>
      <c r="CI29" s="19">
        <f t="shared" si="58"/>
        <v>217746.03696518781</v>
      </c>
      <c r="CJ29" s="19">
        <f t="shared" si="58"/>
        <v>222100.95770449156</v>
      </c>
      <c r="CK29" s="19">
        <f t="shared" si="58"/>
        <v>226542.97685858139</v>
      </c>
      <c r="CL29" s="19">
        <f t="shared" si="58"/>
        <v>231073.83639575302</v>
      </c>
      <c r="CM29" s="19">
        <f>IF('Critères de recherche'!$N$13&gt;0.01,'EntenteJuil2019 (avec boni)'!O29*(1.01+'Critères de recherche'!$N$13),0)</f>
        <v>0</v>
      </c>
      <c r="CN29" s="19">
        <f t="shared" si="7"/>
        <v>0</v>
      </c>
      <c r="CO29" s="19">
        <f t="shared" si="7"/>
        <v>0</v>
      </c>
      <c r="CP29" s="19">
        <f t="shared" si="7"/>
        <v>0</v>
      </c>
    </row>
    <row r="30" spans="5:94" x14ac:dyDescent="0.25">
      <c r="E30" s="16" t="s">
        <v>20</v>
      </c>
      <c r="F30" s="17">
        <v>4</v>
      </c>
      <c r="G30" s="17">
        <v>2</v>
      </c>
      <c r="H30" s="17">
        <v>10</v>
      </c>
      <c r="I30" s="18">
        <v>47670</v>
      </c>
      <c r="J30" s="18">
        <v>48623</v>
      </c>
      <c r="K30" s="18">
        <v>49595</v>
      </c>
      <c r="L30" s="18">
        <v>50587</v>
      </c>
      <c r="M30" s="22">
        <v>51599</v>
      </c>
      <c r="N30" s="19">
        <v>53404.964999999997</v>
      </c>
      <c r="O30" s="21">
        <v>54290</v>
      </c>
      <c r="P30" s="18">
        <v>55376</v>
      </c>
      <c r="Q30" s="18">
        <v>56622</v>
      </c>
      <c r="R30" s="18">
        <v>57613</v>
      </c>
      <c r="S30" s="18">
        <v>58765</v>
      </c>
      <c r="T30" s="19">
        <f>IF('Critères de recherche'!$N$13&gt;0.01,CP30*(1+T$4),S30*(1+T$4))</f>
        <v>59940.3</v>
      </c>
      <c r="U30" s="19">
        <f t="shared" ref="U30" si="59">T30*(1+U$4)</f>
        <v>61139.106000000007</v>
      </c>
      <c r="V30" s="19">
        <f t="shared" ref="V30:CG30" si="60">U30*(1+V$4)</f>
        <v>62361.888120000011</v>
      </c>
      <c r="W30" s="19">
        <f t="shared" si="60"/>
        <v>63609.125882400011</v>
      </c>
      <c r="X30" s="19">
        <f t="shared" si="60"/>
        <v>64881.308400048008</v>
      </c>
      <c r="Y30" s="19">
        <f t="shared" si="60"/>
        <v>66178.934568048964</v>
      </c>
      <c r="Z30" s="19">
        <f t="shared" si="60"/>
        <v>67502.513259409941</v>
      </c>
      <c r="AA30" s="19">
        <f t="shared" si="60"/>
        <v>68852.563524598139</v>
      </c>
      <c r="AB30" s="19">
        <f t="shared" si="60"/>
        <v>70229.614795090107</v>
      </c>
      <c r="AC30" s="19">
        <f t="shared" si="60"/>
        <v>71634.207090991913</v>
      </c>
      <c r="AD30" s="19">
        <f t="shared" si="60"/>
        <v>73066.891232811759</v>
      </c>
      <c r="AE30" s="19">
        <f t="shared" si="60"/>
        <v>74528.229057467994</v>
      </c>
      <c r="AF30" s="19">
        <f t="shared" si="60"/>
        <v>76018.793638617353</v>
      </c>
      <c r="AG30" s="19">
        <f t="shared" si="60"/>
        <v>77539.1695113897</v>
      </c>
      <c r="AH30" s="19">
        <f t="shared" si="60"/>
        <v>79089.952901617493</v>
      </c>
      <c r="AI30" s="19">
        <f t="shared" si="60"/>
        <v>80671.751959649846</v>
      </c>
      <c r="AJ30" s="19">
        <f t="shared" si="60"/>
        <v>82285.186998842837</v>
      </c>
      <c r="AK30" s="19">
        <f t="shared" si="60"/>
        <v>83930.890738819697</v>
      </c>
      <c r="AL30" s="19">
        <f t="shared" si="60"/>
        <v>85609.508553596097</v>
      </c>
      <c r="AM30" s="19">
        <f t="shared" si="60"/>
        <v>87321.698724668022</v>
      </c>
      <c r="AN30" s="19">
        <f t="shared" si="60"/>
        <v>89068.13269916139</v>
      </c>
      <c r="AO30" s="19">
        <f t="shared" si="60"/>
        <v>90849.495353144623</v>
      </c>
      <c r="AP30" s="19">
        <f t="shared" si="60"/>
        <v>92666.485260207512</v>
      </c>
      <c r="AQ30" s="19">
        <f t="shared" si="60"/>
        <v>94519.814965411657</v>
      </c>
      <c r="AR30" s="19">
        <f t="shared" si="60"/>
        <v>96410.211264719896</v>
      </c>
      <c r="AS30" s="19">
        <f t="shared" si="60"/>
        <v>98338.415490014289</v>
      </c>
      <c r="AT30" s="19">
        <f t="shared" si="60"/>
        <v>100305.18379981458</v>
      </c>
      <c r="AU30" s="19">
        <f t="shared" si="60"/>
        <v>102311.28747581087</v>
      </c>
      <c r="AV30" s="19">
        <f t="shared" si="60"/>
        <v>104357.51322532709</v>
      </c>
      <c r="AW30" s="19">
        <f t="shared" si="60"/>
        <v>106444.66348983363</v>
      </c>
      <c r="AX30" s="19">
        <f t="shared" si="60"/>
        <v>108573.55675963032</v>
      </c>
      <c r="AY30" s="19">
        <f t="shared" si="60"/>
        <v>110745.02789482292</v>
      </c>
      <c r="AZ30" s="19">
        <f t="shared" si="60"/>
        <v>112959.92845271938</v>
      </c>
      <c r="BA30" s="19">
        <f t="shared" si="60"/>
        <v>115219.12702177378</v>
      </c>
      <c r="BB30" s="19">
        <f t="shared" si="60"/>
        <v>117523.50956220925</v>
      </c>
      <c r="BC30" s="19">
        <f t="shared" si="60"/>
        <v>119873.97975345343</v>
      </c>
      <c r="BD30" s="19">
        <f t="shared" si="60"/>
        <v>122271.45934852251</v>
      </c>
      <c r="BE30" s="19">
        <f t="shared" si="60"/>
        <v>124716.88853549295</v>
      </c>
      <c r="BF30" s="19">
        <f t="shared" si="60"/>
        <v>127211.22630620281</v>
      </c>
      <c r="BG30" s="19">
        <f t="shared" si="60"/>
        <v>129755.45083232687</v>
      </c>
      <c r="BH30" s="19">
        <f t="shared" si="60"/>
        <v>132350.55984897341</v>
      </c>
      <c r="BI30" s="19">
        <f t="shared" si="60"/>
        <v>134997.57104595288</v>
      </c>
      <c r="BJ30" s="19">
        <f t="shared" si="60"/>
        <v>137697.52246687195</v>
      </c>
      <c r="BK30" s="19">
        <f t="shared" si="60"/>
        <v>140451.4729162094</v>
      </c>
      <c r="BL30" s="19">
        <f t="shared" si="60"/>
        <v>143260.50237453359</v>
      </c>
      <c r="BM30" s="19">
        <f t="shared" si="60"/>
        <v>146125.71242202425</v>
      </c>
      <c r="BN30" s="19">
        <f t="shared" si="60"/>
        <v>149048.22667046473</v>
      </c>
      <c r="BO30" s="19">
        <f t="shared" si="60"/>
        <v>152029.19120387404</v>
      </c>
      <c r="BP30" s="19">
        <f t="shared" si="60"/>
        <v>155069.77502795152</v>
      </c>
      <c r="BQ30" s="19">
        <f t="shared" si="60"/>
        <v>158171.17052851056</v>
      </c>
      <c r="BR30" s="19">
        <f t="shared" si="60"/>
        <v>161334.59393908078</v>
      </c>
      <c r="BS30" s="19">
        <f t="shared" si="60"/>
        <v>164561.2858178624</v>
      </c>
      <c r="BT30" s="19">
        <f t="shared" si="60"/>
        <v>167852.51153421967</v>
      </c>
      <c r="BU30" s="19">
        <f t="shared" si="60"/>
        <v>171209.56176490407</v>
      </c>
      <c r="BV30" s="19">
        <f t="shared" si="60"/>
        <v>174633.75300020215</v>
      </c>
      <c r="BW30" s="19">
        <f t="shared" si="60"/>
        <v>178126.42806020621</v>
      </c>
      <c r="BX30" s="19">
        <f t="shared" si="60"/>
        <v>181688.95662141033</v>
      </c>
      <c r="BY30" s="19">
        <f t="shared" si="60"/>
        <v>185322.73575383853</v>
      </c>
      <c r="BZ30" s="19">
        <f t="shared" si="60"/>
        <v>189029.1904689153</v>
      </c>
      <c r="CA30" s="19">
        <f t="shared" si="60"/>
        <v>192809.7742782936</v>
      </c>
      <c r="CB30" s="19">
        <f t="shared" si="60"/>
        <v>196665.96976385947</v>
      </c>
      <c r="CC30" s="19">
        <f t="shared" si="60"/>
        <v>200599.28915913665</v>
      </c>
      <c r="CD30" s="19">
        <f t="shared" si="60"/>
        <v>204611.27494231937</v>
      </c>
      <c r="CE30" s="19">
        <f t="shared" si="60"/>
        <v>208703.50044116576</v>
      </c>
      <c r="CF30" s="19">
        <f t="shared" si="60"/>
        <v>212877.57044998909</v>
      </c>
      <c r="CG30" s="19">
        <f t="shared" si="60"/>
        <v>217135.12185898886</v>
      </c>
      <c r="CH30" s="19">
        <f t="shared" ref="CH30:CL30" si="61">CG30*(1+CH$4)</f>
        <v>221477.82429616863</v>
      </c>
      <c r="CI30" s="19">
        <f t="shared" si="61"/>
        <v>225907.38078209202</v>
      </c>
      <c r="CJ30" s="19">
        <f t="shared" si="61"/>
        <v>230425.52839773387</v>
      </c>
      <c r="CK30" s="19">
        <f t="shared" si="61"/>
        <v>235034.03896568855</v>
      </c>
      <c r="CL30" s="19">
        <f t="shared" si="61"/>
        <v>239734.71974500234</v>
      </c>
      <c r="CM30" s="19">
        <f>IF('Critères de recherche'!$N$13&gt;0.01,'EntenteJuil2019 (avec boni)'!O30*(1.01+'Critères de recherche'!$N$13),0)</f>
        <v>0</v>
      </c>
      <c r="CN30" s="19">
        <f t="shared" si="7"/>
        <v>0</v>
      </c>
      <c r="CO30" s="19">
        <f t="shared" si="7"/>
        <v>0</v>
      </c>
      <c r="CP30" s="19">
        <f t="shared" si="7"/>
        <v>0</v>
      </c>
    </row>
    <row r="31" spans="5:94" x14ac:dyDescent="0.25">
      <c r="E31" s="16" t="s">
        <v>20</v>
      </c>
      <c r="F31" s="17">
        <v>5</v>
      </c>
      <c r="G31" s="17">
        <v>3</v>
      </c>
      <c r="H31" s="17">
        <v>10</v>
      </c>
      <c r="I31" s="18">
        <v>49532</v>
      </c>
      <c r="J31" s="18">
        <v>50523</v>
      </c>
      <c r="K31" s="18">
        <v>51533</v>
      </c>
      <c r="L31" s="18">
        <v>52564</v>
      </c>
      <c r="M31" s="22">
        <v>53615</v>
      </c>
      <c r="N31" s="19">
        <v>55491.525000000001</v>
      </c>
      <c r="O31" s="21">
        <v>56326</v>
      </c>
      <c r="P31" s="18">
        <v>57453</v>
      </c>
      <c r="Q31" s="18">
        <v>58746</v>
      </c>
      <c r="R31" s="18">
        <v>59774</v>
      </c>
      <c r="S31" s="18">
        <v>60969</v>
      </c>
      <c r="T31" s="19">
        <f>IF('Critères de recherche'!$N$13&gt;0.01,CP31*(1+T$4),S31*(1+T$4))</f>
        <v>62188.380000000005</v>
      </c>
      <c r="U31" s="19">
        <f t="shared" ref="U31" si="62">T31*(1+U$4)</f>
        <v>63432.147600000004</v>
      </c>
      <c r="V31" s="19">
        <f t="shared" ref="V31:CG31" si="63">U31*(1+V$4)</f>
        <v>64700.790552000006</v>
      </c>
      <c r="W31" s="19">
        <f t="shared" si="63"/>
        <v>65994.806363040014</v>
      </c>
      <c r="X31" s="19">
        <f t="shared" si="63"/>
        <v>67314.702490300813</v>
      </c>
      <c r="Y31" s="19">
        <f t="shared" si="63"/>
        <v>68660.996540106833</v>
      </c>
      <c r="Z31" s="19">
        <f t="shared" si="63"/>
        <v>70034.21647090897</v>
      </c>
      <c r="AA31" s="19">
        <f t="shared" si="63"/>
        <v>71434.900800327145</v>
      </c>
      <c r="AB31" s="19">
        <f t="shared" si="63"/>
        <v>72863.598816333688</v>
      </c>
      <c r="AC31" s="19">
        <f t="shared" si="63"/>
        <v>74320.870792660367</v>
      </c>
      <c r="AD31" s="19">
        <f t="shared" si="63"/>
        <v>75807.288208513579</v>
      </c>
      <c r="AE31" s="19">
        <f t="shared" si="63"/>
        <v>77323.433972683852</v>
      </c>
      <c r="AF31" s="19">
        <f t="shared" si="63"/>
        <v>78869.902652137534</v>
      </c>
      <c r="AG31" s="19">
        <f t="shared" si="63"/>
        <v>80447.300705180285</v>
      </c>
      <c r="AH31" s="19">
        <f t="shared" si="63"/>
        <v>82056.246719283896</v>
      </c>
      <c r="AI31" s="19">
        <f t="shared" si="63"/>
        <v>83697.371653669572</v>
      </c>
      <c r="AJ31" s="19">
        <f t="shared" si="63"/>
        <v>85371.319086742966</v>
      </c>
      <c r="AK31" s="19">
        <f t="shared" si="63"/>
        <v>87078.74546847782</v>
      </c>
      <c r="AL31" s="19">
        <f t="shared" si="63"/>
        <v>88820.320377847383</v>
      </c>
      <c r="AM31" s="19">
        <f t="shared" si="63"/>
        <v>90596.726785404331</v>
      </c>
      <c r="AN31" s="19">
        <f t="shared" si="63"/>
        <v>92408.66132111242</v>
      </c>
      <c r="AO31" s="19">
        <f t="shared" si="63"/>
        <v>94256.834547534672</v>
      </c>
      <c r="AP31" s="19">
        <f t="shared" si="63"/>
        <v>96141.971238485363</v>
      </c>
      <c r="AQ31" s="19">
        <f t="shared" si="63"/>
        <v>98064.810663255077</v>
      </c>
      <c r="AR31" s="19">
        <f t="shared" si="63"/>
        <v>100026.10687652018</v>
      </c>
      <c r="AS31" s="19">
        <f t="shared" si="63"/>
        <v>102026.62901405059</v>
      </c>
      <c r="AT31" s="19">
        <f t="shared" si="63"/>
        <v>104067.1615943316</v>
      </c>
      <c r="AU31" s="19">
        <f t="shared" si="63"/>
        <v>106148.50482621824</v>
      </c>
      <c r="AV31" s="19">
        <f t="shared" si="63"/>
        <v>108271.47492274261</v>
      </c>
      <c r="AW31" s="19">
        <f t="shared" si="63"/>
        <v>110436.90442119745</v>
      </c>
      <c r="AX31" s="19">
        <f t="shared" si="63"/>
        <v>112645.64250962141</v>
      </c>
      <c r="AY31" s="19">
        <f t="shared" si="63"/>
        <v>114898.55535981384</v>
      </c>
      <c r="AZ31" s="19">
        <f t="shared" si="63"/>
        <v>117196.52646701012</v>
      </c>
      <c r="BA31" s="19">
        <f t="shared" si="63"/>
        <v>119540.45699635032</v>
      </c>
      <c r="BB31" s="19">
        <f t="shared" si="63"/>
        <v>121931.26613627732</v>
      </c>
      <c r="BC31" s="19">
        <f t="shared" si="63"/>
        <v>124369.89145900287</v>
      </c>
      <c r="BD31" s="19">
        <f t="shared" si="63"/>
        <v>126857.28928818293</v>
      </c>
      <c r="BE31" s="19">
        <f t="shared" si="63"/>
        <v>129394.43507394659</v>
      </c>
      <c r="BF31" s="19">
        <f t="shared" si="63"/>
        <v>131982.32377542552</v>
      </c>
      <c r="BG31" s="19">
        <f t="shared" si="63"/>
        <v>134621.97025093404</v>
      </c>
      <c r="BH31" s="19">
        <f t="shared" si="63"/>
        <v>137314.40965595274</v>
      </c>
      <c r="BI31" s="19">
        <f t="shared" si="63"/>
        <v>140060.69784907179</v>
      </c>
      <c r="BJ31" s="19">
        <f t="shared" si="63"/>
        <v>142861.91180605322</v>
      </c>
      <c r="BK31" s="19">
        <f t="shared" si="63"/>
        <v>145719.1500421743</v>
      </c>
      <c r="BL31" s="19">
        <f t="shared" si="63"/>
        <v>148633.53304301779</v>
      </c>
      <c r="BM31" s="19">
        <f t="shared" si="63"/>
        <v>151606.20370387816</v>
      </c>
      <c r="BN31" s="19">
        <f t="shared" si="63"/>
        <v>154638.32777795571</v>
      </c>
      <c r="BO31" s="19">
        <f t="shared" si="63"/>
        <v>157731.09433351483</v>
      </c>
      <c r="BP31" s="19">
        <f t="shared" si="63"/>
        <v>160885.71622018513</v>
      </c>
      <c r="BQ31" s="19">
        <f t="shared" si="63"/>
        <v>164103.43054458883</v>
      </c>
      <c r="BR31" s="19">
        <f t="shared" si="63"/>
        <v>167385.49915548062</v>
      </c>
      <c r="BS31" s="19">
        <f t="shared" si="63"/>
        <v>170733.20913859023</v>
      </c>
      <c r="BT31" s="19">
        <f t="shared" si="63"/>
        <v>174147.87332136204</v>
      </c>
      <c r="BU31" s="19">
        <f t="shared" si="63"/>
        <v>177630.83078778928</v>
      </c>
      <c r="BV31" s="19">
        <f t="shared" si="63"/>
        <v>181183.44740354505</v>
      </c>
      <c r="BW31" s="19">
        <f t="shared" si="63"/>
        <v>184807.11635161596</v>
      </c>
      <c r="BX31" s="19">
        <f t="shared" si="63"/>
        <v>188503.25867864827</v>
      </c>
      <c r="BY31" s="19">
        <f t="shared" si="63"/>
        <v>192273.32385222125</v>
      </c>
      <c r="BZ31" s="19">
        <f t="shared" si="63"/>
        <v>196118.79032926567</v>
      </c>
      <c r="CA31" s="19">
        <f t="shared" si="63"/>
        <v>200041.16613585097</v>
      </c>
      <c r="CB31" s="19">
        <f t="shared" si="63"/>
        <v>204041.98945856799</v>
      </c>
      <c r="CC31" s="19">
        <f t="shared" si="63"/>
        <v>208122.82924773934</v>
      </c>
      <c r="CD31" s="19">
        <f t="shared" si="63"/>
        <v>212285.28583269412</v>
      </c>
      <c r="CE31" s="19">
        <f t="shared" si="63"/>
        <v>216530.99154934799</v>
      </c>
      <c r="CF31" s="19">
        <f t="shared" si="63"/>
        <v>220861.61138033494</v>
      </c>
      <c r="CG31" s="19">
        <f t="shared" si="63"/>
        <v>225278.84360794164</v>
      </c>
      <c r="CH31" s="19">
        <f t="shared" ref="CH31:CL31" si="64">CG31*(1+CH$4)</f>
        <v>229784.42048010047</v>
      </c>
      <c r="CI31" s="19">
        <f t="shared" si="64"/>
        <v>234380.10888970247</v>
      </c>
      <c r="CJ31" s="19">
        <f t="shared" si="64"/>
        <v>239067.71106749654</v>
      </c>
      <c r="CK31" s="19">
        <f t="shared" si="64"/>
        <v>243849.06528884647</v>
      </c>
      <c r="CL31" s="19">
        <f t="shared" si="64"/>
        <v>248726.04659462339</v>
      </c>
      <c r="CM31" s="19">
        <f>IF('Critères de recherche'!$N$13&gt;0.01,'EntenteJuil2019 (avec boni)'!O31*(1.01+'Critères de recherche'!$N$13),0)</f>
        <v>0</v>
      </c>
      <c r="CN31" s="19">
        <f t="shared" si="7"/>
        <v>0</v>
      </c>
      <c r="CO31" s="19">
        <f t="shared" si="7"/>
        <v>0</v>
      </c>
      <c r="CP31" s="19">
        <f t="shared" si="7"/>
        <v>0</v>
      </c>
    </row>
    <row r="32" spans="5:94" x14ac:dyDescent="0.25">
      <c r="E32" s="16" t="s">
        <v>20</v>
      </c>
      <c r="F32" s="17">
        <v>6</v>
      </c>
      <c r="G32" s="17">
        <v>4</v>
      </c>
      <c r="H32" s="17">
        <v>10</v>
      </c>
      <c r="I32" s="18">
        <v>51302</v>
      </c>
      <c r="J32" s="18">
        <v>52328</v>
      </c>
      <c r="K32" s="18">
        <v>53375</v>
      </c>
      <c r="L32" s="18">
        <v>54443</v>
      </c>
      <c r="M32" s="22">
        <v>55532</v>
      </c>
      <c r="N32" s="19">
        <v>57475.62</v>
      </c>
      <c r="O32" s="21">
        <v>58438</v>
      </c>
      <c r="P32" s="18">
        <v>59607</v>
      </c>
      <c r="Q32" s="18">
        <v>60948</v>
      </c>
      <c r="R32" s="18">
        <v>62015</v>
      </c>
      <c r="S32" s="18">
        <v>63255</v>
      </c>
      <c r="T32" s="19">
        <f>IF('Critères de recherche'!$N$13&gt;0.01,CP32*(1+T$4),S32*(1+T$4))</f>
        <v>64520.1</v>
      </c>
      <c r="U32" s="19">
        <f t="shared" ref="U32" si="65">T32*(1+U$4)</f>
        <v>65810.501999999993</v>
      </c>
      <c r="V32" s="19">
        <f t="shared" ref="V32:CG32" si="66">U32*(1+V$4)</f>
        <v>67126.712039999999</v>
      </c>
      <c r="W32" s="19">
        <f t="shared" si="66"/>
        <v>68469.246280799998</v>
      </c>
      <c r="X32" s="19">
        <f t="shared" si="66"/>
        <v>69838.631206416001</v>
      </c>
      <c r="Y32" s="19">
        <f t="shared" si="66"/>
        <v>71235.403830544325</v>
      </c>
      <c r="Z32" s="19">
        <f t="shared" si="66"/>
        <v>72660.111907155209</v>
      </c>
      <c r="AA32" s="19">
        <f t="shared" si="66"/>
        <v>74113.314145298311</v>
      </c>
      <c r="AB32" s="19">
        <f t="shared" si="66"/>
        <v>75595.580428204281</v>
      </c>
      <c r="AC32" s="19">
        <f t="shared" si="66"/>
        <v>77107.492036768366</v>
      </c>
      <c r="AD32" s="19">
        <f t="shared" si="66"/>
        <v>78649.641877503731</v>
      </c>
      <c r="AE32" s="19">
        <f t="shared" si="66"/>
        <v>80222.634715053806</v>
      </c>
      <c r="AF32" s="19">
        <f t="shared" si="66"/>
        <v>81827.087409354877</v>
      </c>
      <c r="AG32" s="19">
        <f t="shared" si="66"/>
        <v>83463.629157541975</v>
      </c>
      <c r="AH32" s="19">
        <f t="shared" si="66"/>
        <v>85132.901740692818</v>
      </c>
      <c r="AI32" s="19">
        <f t="shared" si="66"/>
        <v>86835.55977550667</v>
      </c>
      <c r="AJ32" s="19">
        <f t="shared" si="66"/>
        <v>88572.270971016798</v>
      </c>
      <c r="AK32" s="19">
        <f t="shared" si="66"/>
        <v>90343.716390437141</v>
      </c>
      <c r="AL32" s="19">
        <f t="shared" si="66"/>
        <v>92150.59071824589</v>
      </c>
      <c r="AM32" s="19">
        <f t="shared" si="66"/>
        <v>93993.602532610807</v>
      </c>
      <c r="AN32" s="19">
        <f t="shared" si="66"/>
        <v>95873.474583263029</v>
      </c>
      <c r="AO32" s="19">
        <f t="shared" si="66"/>
        <v>97790.944074928295</v>
      </c>
      <c r="AP32" s="19">
        <f t="shared" si="66"/>
        <v>99746.762956426857</v>
      </c>
      <c r="AQ32" s="19">
        <f t="shared" si="66"/>
        <v>101741.6982155554</v>
      </c>
      <c r="AR32" s="19">
        <f t="shared" si="66"/>
        <v>103776.53217986651</v>
      </c>
      <c r="AS32" s="19">
        <f t="shared" si="66"/>
        <v>105852.06282346384</v>
      </c>
      <c r="AT32" s="19">
        <f t="shared" si="66"/>
        <v>107969.10407993312</v>
      </c>
      <c r="AU32" s="19">
        <f t="shared" si="66"/>
        <v>110128.48616153179</v>
      </c>
      <c r="AV32" s="19">
        <f t="shared" si="66"/>
        <v>112331.05588476243</v>
      </c>
      <c r="AW32" s="19">
        <f t="shared" si="66"/>
        <v>114577.67700245768</v>
      </c>
      <c r="AX32" s="19">
        <f t="shared" si="66"/>
        <v>116869.23054250683</v>
      </c>
      <c r="AY32" s="19">
        <f t="shared" si="66"/>
        <v>119206.61515335698</v>
      </c>
      <c r="AZ32" s="19">
        <f t="shared" si="66"/>
        <v>121590.74745642413</v>
      </c>
      <c r="BA32" s="19">
        <f t="shared" si="66"/>
        <v>124022.56240555261</v>
      </c>
      <c r="BB32" s="19">
        <f t="shared" si="66"/>
        <v>126503.01365366367</v>
      </c>
      <c r="BC32" s="19">
        <f t="shared" si="66"/>
        <v>129033.07392673695</v>
      </c>
      <c r="BD32" s="19">
        <f t="shared" si="66"/>
        <v>131613.7354052717</v>
      </c>
      <c r="BE32" s="19">
        <f t="shared" si="66"/>
        <v>134246.01011337712</v>
      </c>
      <c r="BF32" s="19">
        <f t="shared" si="66"/>
        <v>136930.93031564465</v>
      </c>
      <c r="BG32" s="19">
        <f t="shared" si="66"/>
        <v>139669.54892195755</v>
      </c>
      <c r="BH32" s="19">
        <f t="shared" si="66"/>
        <v>142462.93990039671</v>
      </c>
      <c r="BI32" s="19">
        <f t="shared" si="66"/>
        <v>145312.19869840465</v>
      </c>
      <c r="BJ32" s="19">
        <f t="shared" si="66"/>
        <v>148218.44267237274</v>
      </c>
      <c r="BK32" s="19">
        <f t="shared" si="66"/>
        <v>151182.8115258202</v>
      </c>
      <c r="BL32" s="19">
        <f t="shared" si="66"/>
        <v>154206.46775633661</v>
      </c>
      <c r="BM32" s="19">
        <f t="shared" si="66"/>
        <v>157290.59711146334</v>
      </c>
      <c r="BN32" s="19">
        <f t="shared" si="66"/>
        <v>160436.40905369262</v>
      </c>
      <c r="BO32" s="19">
        <f t="shared" si="66"/>
        <v>163645.13723476647</v>
      </c>
      <c r="BP32" s="19">
        <f t="shared" si="66"/>
        <v>166918.03997946181</v>
      </c>
      <c r="BQ32" s="19">
        <f t="shared" si="66"/>
        <v>170256.40077905107</v>
      </c>
      <c r="BR32" s="19">
        <f t="shared" si="66"/>
        <v>173661.52879463209</v>
      </c>
      <c r="BS32" s="19">
        <f t="shared" si="66"/>
        <v>177134.75937052473</v>
      </c>
      <c r="BT32" s="19">
        <f t="shared" si="66"/>
        <v>180677.45455793521</v>
      </c>
      <c r="BU32" s="19">
        <f t="shared" si="66"/>
        <v>184291.00364909391</v>
      </c>
      <c r="BV32" s="19">
        <f t="shared" si="66"/>
        <v>187976.82372207579</v>
      </c>
      <c r="BW32" s="19">
        <f t="shared" si="66"/>
        <v>191736.36019651731</v>
      </c>
      <c r="BX32" s="19">
        <f t="shared" si="66"/>
        <v>195571.08740044766</v>
      </c>
      <c r="BY32" s="19">
        <f t="shared" si="66"/>
        <v>199482.50914845662</v>
      </c>
      <c r="BZ32" s="19">
        <f t="shared" si="66"/>
        <v>203472.15933142576</v>
      </c>
      <c r="CA32" s="19">
        <f t="shared" si="66"/>
        <v>207541.60251805428</v>
      </c>
      <c r="CB32" s="19">
        <f t="shared" si="66"/>
        <v>211692.43456841537</v>
      </c>
      <c r="CC32" s="19">
        <f t="shared" si="66"/>
        <v>215926.28325978367</v>
      </c>
      <c r="CD32" s="19">
        <f t="shared" si="66"/>
        <v>220244.80892497936</v>
      </c>
      <c r="CE32" s="19">
        <f t="shared" si="66"/>
        <v>224649.70510347895</v>
      </c>
      <c r="CF32" s="19">
        <f t="shared" si="66"/>
        <v>229142.69920554853</v>
      </c>
      <c r="CG32" s="19">
        <f t="shared" si="66"/>
        <v>233725.55318965952</v>
      </c>
      <c r="CH32" s="19">
        <f t="shared" ref="CH32:CL32" si="67">CG32*(1+CH$4)</f>
        <v>238400.06425345273</v>
      </c>
      <c r="CI32" s="19">
        <f t="shared" si="67"/>
        <v>243168.0655385218</v>
      </c>
      <c r="CJ32" s="19">
        <f t="shared" si="67"/>
        <v>248031.42684929224</v>
      </c>
      <c r="CK32" s="19">
        <f t="shared" si="67"/>
        <v>252992.05538627808</v>
      </c>
      <c r="CL32" s="19">
        <f t="shared" si="67"/>
        <v>258051.89649400365</v>
      </c>
      <c r="CM32" s="19">
        <f>IF('Critères de recherche'!$N$13&gt;0.01,'EntenteJuil2019 (avec boni)'!O32*(1.01+'Critères de recherche'!$N$13),0)</f>
        <v>0</v>
      </c>
      <c r="CN32" s="19">
        <f t="shared" si="7"/>
        <v>0</v>
      </c>
      <c r="CO32" s="19">
        <f t="shared" si="7"/>
        <v>0</v>
      </c>
      <c r="CP32" s="19">
        <f t="shared" si="7"/>
        <v>0</v>
      </c>
    </row>
    <row r="33" spans="5:94" x14ac:dyDescent="0.25">
      <c r="E33" s="16" t="s">
        <v>20</v>
      </c>
      <c r="F33" s="17">
        <v>7</v>
      </c>
      <c r="G33" s="17">
        <v>5</v>
      </c>
      <c r="H33" s="17">
        <v>10</v>
      </c>
      <c r="I33" s="18">
        <v>53072</v>
      </c>
      <c r="J33" s="18">
        <v>54133</v>
      </c>
      <c r="K33" s="18">
        <v>55216</v>
      </c>
      <c r="L33" s="18">
        <v>56320</v>
      </c>
      <c r="M33" s="22">
        <v>57446</v>
      </c>
      <c r="N33" s="19">
        <v>59456.61</v>
      </c>
      <c r="O33" s="21">
        <v>60630</v>
      </c>
      <c r="P33" s="18">
        <v>61843</v>
      </c>
      <c r="Q33" s="18">
        <v>63234</v>
      </c>
      <c r="R33" s="18">
        <v>64341</v>
      </c>
      <c r="S33" s="18">
        <v>65628</v>
      </c>
      <c r="T33" s="19">
        <f>IF('Critères de recherche'!$N$13&gt;0.01,CP33*(1+T$4),S33*(1+T$4))</f>
        <v>66940.56</v>
      </c>
      <c r="U33" s="19">
        <f t="shared" ref="U33" si="68">T33*(1+U$4)</f>
        <v>68279.371199999994</v>
      </c>
      <c r="V33" s="19">
        <f t="shared" ref="V33:CG33" si="69">U33*(1+V$4)</f>
        <v>69644.958623999992</v>
      </c>
      <c r="W33" s="19">
        <f t="shared" si="69"/>
        <v>71037.857796479992</v>
      </c>
      <c r="X33" s="19">
        <f t="shared" si="69"/>
        <v>72458.614952409596</v>
      </c>
      <c r="Y33" s="19">
        <f t="shared" si="69"/>
        <v>73907.78725145779</v>
      </c>
      <c r="Z33" s="19">
        <f t="shared" si="69"/>
        <v>75385.942996486949</v>
      </c>
      <c r="AA33" s="19">
        <f t="shared" si="69"/>
        <v>76893.661856416686</v>
      </c>
      <c r="AB33" s="19">
        <f t="shared" si="69"/>
        <v>78431.535093545026</v>
      </c>
      <c r="AC33" s="19">
        <f t="shared" si="69"/>
        <v>80000.165795415931</v>
      </c>
      <c r="AD33" s="19">
        <f t="shared" si="69"/>
        <v>81600.169111324256</v>
      </c>
      <c r="AE33" s="19">
        <f t="shared" si="69"/>
        <v>83232.172493550737</v>
      </c>
      <c r="AF33" s="19">
        <f t="shared" si="69"/>
        <v>84896.815943421752</v>
      </c>
      <c r="AG33" s="19">
        <f t="shared" si="69"/>
        <v>86594.752262290189</v>
      </c>
      <c r="AH33" s="19">
        <f t="shared" si="69"/>
        <v>88326.647307535997</v>
      </c>
      <c r="AI33" s="19">
        <f t="shared" si="69"/>
        <v>90093.180253686718</v>
      </c>
      <c r="AJ33" s="19">
        <f t="shared" si="69"/>
        <v>91895.043858760459</v>
      </c>
      <c r="AK33" s="19">
        <f t="shared" si="69"/>
        <v>93732.944735935671</v>
      </c>
      <c r="AL33" s="19">
        <f t="shared" si="69"/>
        <v>95607.603630654383</v>
      </c>
      <c r="AM33" s="19">
        <f t="shared" si="69"/>
        <v>97519.755703267467</v>
      </c>
      <c r="AN33" s="19">
        <f t="shared" si="69"/>
        <v>99470.150817332818</v>
      </c>
      <c r="AO33" s="19">
        <f t="shared" si="69"/>
        <v>101459.55383367947</v>
      </c>
      <c r="AP33" s="19">
        <f t="shared" si="69"/>
        <v>103488.74491035307</v>
      </c>
      <c r="AQ33" s="19">
        <f t="shared" si="69"/>
        <v>105558.51980856013</v>
      </c>
      <c r="AR33" s="19">
        <f t="shared" si="69"/>
        <v>107669.69020473133</v>
      </c>
      <c r="AS33" s="19">
        <f t="shared" si="69"/>
        <v>109823.08400882596</v>
      </c>
      <c r="AT33" s="19">
        <f t="shared" si="69"/>
        <v>112019.54568900248</v>
      </c>
      <c r="AU33" s="19">
        <f t="shared" si="69"/>
        <v>114259.93660278253</v>
      </c>
      <c r="AV33" s="19">
        <f t="shared" si="69"/>
        <v>116545.13533483818</v>
      </c>
      <c r="AW33" s="19">
        <f t="shared" si="69"/>
        <v>118876.03804153495</v>
      </c>
      <c r="AX33" s="19">
        <f t="shared" si="69"/>
        <v>121253.55880236565</v>
      </c>
      <c r="AY33" s="19">
        <f t="shared" si="69"/>
        <v>123678.62997841297</v>
      </c>
      <c r="AZ33" s="19">
        <f t="shared" si="69"/>
        <v>126152.20257798122</v>
      </c>
      <c r="BA33" s="19">
        <f t="shared" si="69"/>
        <v>128675.24662954085</v>
      </c>
      <c r="BB33" s="19">
        <f t="shared" si="69"/>
        <v>131248.75156213169</v>
      </c>
      <c r="BC33" s="19">
        <f t="shared" si="69"/>
        <v>133873.72659337433</v>
      </c>
      <c r="BD33" s="19">
        <f t="shared" si="69"/>
        <v>136551.20112524182</v>
      </c>
      <c r="BE33" s="19">
        <f t="shared" si="69"/>
        <v>139282.22514774665</v>
      </c>
      <c r="BF33" s="19">
        <f t="shared" si="69"/>
        <v>142067.86965070158</v>
      </c>
      <c r="BG33" s="19">
        <f t="shared" si="69"/>
        <v>144909.22704371563</v>
      </c>
      <c r="BH33" s="19">
        <f t="shared" si="69"/>
        <v>147807.41158458995</v>
      </c>
      <c r="BI33" s="19">
        <f t="shared" si="69"/>
        <v>150763.55981628175</v>
      </c>
      <c r="BJ33" s="19">
        <f t="shared" si="69"/>
        <v>153778.83101260738</v>
      </c>
      <c r="BK33" s="19">
        <f t="shared" si="69"/>
        <v>156854.40763285954</v>
      </c>
      <c r="BL33" s="19">
        <f t="shared" si="69"/>
        <v>159991.49578551674</v>
      </c>
      <c r="BM33" s="19">
        <f t="shared" si="69"/>
        <v>163191.32570122709</v>
      </c>
      <c r="BN33" s="19">
        <f t="shared" si="69"/>
        <v>166455.15221525164</v>
      </c>
      <c r="BO33" s="19">
        <f t="shared" si="69"/>
        <v>169784.25525955667</v>
      </c>
      <c r="BP33" s="19">
        <f t="shared" si="69"/>
        <v>173179.9403647478</v>
      </c>
      <c r="BQ33" s="19">
        <f t="shared" si="69"/>
        <v>176643.53917204277</v>
      </c>
      <c r="BR33" s="19">
        <f t="shared" si="69"/>
        <v>180176.40995548363</v>
      </c>
      <c r="BS33" s="19">
        <f t="shared" si="69"/>
        <v>183779.93815459331</v>
      </c>
      <c r="BT33" s="19">
        <f t="shared" si="69"/>
        <v>187455.53691768518</v>
      </c>
      <c r="BU33" s="19">
        <f t="shared" si="69"/>
        <v>191204.6476560389</v>
      </c>
      <c r="BV33" s="19">
        <f t="shared" si="69"/>
        <v>195028.74060915969</v>
      </c>
      <c r="BW33" s="19">
        <f t="shared" si="69"/>
        <v>198929.31542134288</v>
      </c>
      <c r="BX33" s="19">
        <f t="shared" si="69"/>
        <v>202907.90172976974</v>
      </c>
      <c r="BY33" s="19">
        <f t="shared" si="69"/>
        <v>206966.05976436514</v>
      </c>
      <c r="BZ33" s="19">
        <f t="shared" si="69"/>
        <v>211105.38095965245</v>
      </c>
      <c r="CA33" s="19">
        <f t="shared" si="69"/>
        <v>215327.48857884551</v>
      </c>
      <c r="CB33" s="19">
        <f t="shared" si="69"/>
        <v>219634.03835042243</v>
      </c>
      <c r="CC33" s="19">
        <f t="shared" si="69"/>
        <v>224026.71911743088</v>
      </c>
      <c r="CD33" s="19">
        <f t="shared" si="69"/>
        <v>228507.2534997795</v>
      </c>
      <c r="CE33" s="19">
        <f t="shared" si="69"/>
        <v>233077.3985697751</v>
      </c>
      <c r="CF33" s="19">
        <f t="shared" si="69"/>
        <v>237738.94654117062</v>
      </c>
      <c r="CG33" s="19">
        <f t="shared" si="69"/>
        <v>242493.72547199402</v>
      </c>
      <c r="CH33" s="19">
        <f t="shared" ref="CH33:CL33" si="70">CG33*(1+CH$4)</f>
        <v>247343.59998143392</v>
      </c>
      <c r="CI33" s="19">
        <f t="shared" si="70"/>
        <v>252290.47198106261</v>
      </c>
      <c r="CJ33" s="19">
        <f t="shared" si="70"/>
        <v>257336.28142068387</v>
      </c>
      <c r="CK33" s="19">
        <f t="shared" si="70"/>
        <v>262483.00704909756</v>
      </c>
      <c r="CL33" s="19">
        <f t="shared" si="70"/>
        <v>267732.66719007952</v>
      </c>
      <c r="CM33" s="19">
        <f>IF('Critères de recherche'!$N$13&gt;0.01,'EntenteJuil2019 (avec boni)'!O33*(1.01+'Critères de recherche'!$N$13),0)</f>
        <v>0</v>
      </c>
      <c r="CN33" s="19">
        <f t="shared" si="7"/>
        <v>0</v>
      </c>
      <c r="CO33" s="19">
        <f t="shared" si="7"/>
        <v>0</v>
      </c>
      <c r="CP33" s="19">
        <f t="shared" si="7"/>
        <v>0</v>
      </c>
    </row>
    <row r="34" spans="5:94" x14ac:dyDescent="0.25">
      <c r="E34" s="16" t="s">
        <v>20</v>
      </c>
      <c r="F34" s="17">
        <v>8</v>
      </c>
      <c r="G34" s="17">
        <v>6</v>
      </c>
      <c r="H34" s="17">
        <v>10</v>
      </c>
      <c r="I34" s="18">
        <v>55028</v>
      </c>
      <c r="J34" s="18">
        <v>56129</v>
      </c>
      <c r="K34" s="18">
        <v>57252</v>
      </c>
      <c r="L34" s="18">
        <v>58397</v>
      </c>
      <c r="M34" s="22">
        <v>59565</v>
      </c>
      <c r="N34" s="19">
        <v>61649.775000000001</v>
      </c>
      <c r="O34" s="21">
        <v>62903</v>
      </c>
      <c r="P34" s="18">
        <v>64161</v>
      </c>
      <c r="Q34" s="18">
        <v>65605</v>
      </c>
      <c r="R34" s="18">
        <v>66753</v>
      </c>
      <c r="S34" s="18">
        <v>68088</v>
      </c>
      <c r="T34" s="19">
        <f>IF('Critères de recherche'!$N$13&gt;0.01,CP34*(1+T$4),S34*(1+T$4))</f>
        <v>69449.759999999995</v>
      </c>
      <c r="U34" s="19">
        <f t="shared" ref="U34" si="71">T34*(1+U$4)</f>
        <v>70838.7552</v>
      </c>
      <c r="V34" s="19">
        <f t="shared" ref="V34:CG34" si="72">U34*(1+V$4)</f>
        <v>72255.530304</v>
      </c>
      <c r="W34" s="19">
        <f t="shared" si="72"/>
        <v>73700.640910080008</v>
      </c>
      <c r="X34" s="19">
        <f t="shared" si="72"/>
        <v>75174.653728281613</v>
      </c>
      <c r="Y34" s="19">
        <f t="shared" si="72"/>
        <v>76678.146802847245</v>
      </c>
      <c r="Z34" s="19">
        <f t="shared" si="72"/>
        <v>78211.709738904188</v>
      </c>
      <c r="AA34" s="19">
        <f t="shared" si="72"/>
        <v>79775.943933682269</v>
      </c>
      <c r="AB34" s="19">
        <f t="shared" si="72"/>
        <v>81371.462812355909</v>
      </c>
      <c r="AC34" s="19">
        <f t="shared" si="72"/>
        <v>82998.892068603032</v>
      </c>
      <c r="AD34" s="19">
        <f t="shared" si="72"/>
        <v>84658.869909975096</v>
      </c>
      <c r="AE34" s="19">
        <f t="shared" si="72"/>
        <v>86352.047308174602</v>
      </c>
      <c r="AF34" s="19">
        <f t="shared" si="72"/>
        <v>88079.088254338101</v>
      </c>
      <c r="AG34" s="19">
        <f t="shared" si="72"/>
        <v>89840.67001942487</v>
      </c>
      <c r="AH34" s="19">
        <f t="shared" si="72"/>
        <v>91637.483419813376</v>
      </c>
      <c r="AI34" s="19">
        <f t="shared" si="72"/>
        <v>93470.233088209643</v>
      </c>
      <c r="AJ34" s="19">
        <f t="shared" si="72"/>
        <v>95339.637749973845</v>
      </c>
      <c r="AK34" s="19">
        <f t="shared" si="72"/>
        <v>97246.430504973323</v>
      </c>
      <c r="AL34" s="19">
        <f t="shared" si="72"/>
        <v>99191.359115072788</v>
      </c>
      <c r="AM34" s="19">
        <f t="shared" si="72"/>
        <v>101175.18629737424</v>
      </c>
      <c r="AN34" s="19">
        <f t="shared" si="72"/>
        <v>103198.69002332173</v>
      </c>
      <c r="AO34" s="19">
        <f t="shared" si="72"/>
        <v>105262.66382378817</v>
      </c>
      <c r="AP34" s="19">
        <f t="shared" si="72"/>
        <v>107367.91710026393</v>
      </c>
      <c r="AQ34" s="19">
        <f t="shared" si="72"/>
        <v>109515.27544226921</v>
      </c>
      <c r="AR34" s="19">
        <f t="shared" si="72"/>
        <v>111705.58095111459</v>
      </c>
      <c r="AS34" s="19">
        <f t="shared" si="72"/>
        <v>113939.69257013689</v>
      </c>
      <c r="AT34" s="19">
        <f t="shared" si="72"/>
        <v>116218.48642153962</v>
      </c>
      <c r="AU34" s="19">
        <f t="shared" si="72"/>
        <v>118542.85614997042</v>
      </c>
      <c r="AV34" s="19">
        <f t="shared" si="72"/>
        <v>120913.71327296984</v>
      </c>
      <c r="AW34" s="19">
        <f t="shared" si="72"/>
        <v>123331.98753842924</v>
      </c>
      <c r="AX34" s="19">
        <f t="shared" si="72"/>
        <v>125798.62728919783</v>
      </c>
      <c r="AY34" s="19">
        <f t="shared" si="72"/>
        <v>128314.59983498178</v>
      </c>
      <c r="AZ34" s="19">
        <f t="shared" si="72"/>
        <v>130880.89183168142</v>
      </c>
      <c r="BA34" s="19">
        <f t="shared" si="72"/>
        <v>133498.50966831506</v>
      </c>
      <c r="BB34" s="19">
        <f t="shared" si="72"/>
        <v>136168.47986168138</v>
      </c>
      <c r="BC34" s="19">
        <f t="shared" si="72"/>
        <v>138891.84945891501</v>
      </c>
      <c r="BD34" s="19">
        <f t="shared" si="72"/>
        <v>141669.6864480933</v>
      </c>
      <c r="BE34" s="19">
        <f t="shared" si="72"/>
        <v>144503.08017705518</v>
      </c>
      <c r="BF34" s="19">
        <f t="shared" si="72"/>
        <v>147393.14178059628</v>
      </c>
      <c r="BG34" s="19">
        <f t="shared" si="72"/>
        <v>150341.0046162082</v>
      </c>
      <c r="BH34" s="19">
        <f t="shared" si="72"/>
        <v>153347.82470853237</v>
      </c>
      <c r="BI34" s="19">
        <f t="shared" si="72"/>
        <v>156414.78120270302</v>
      </c>
      <c r="BJ34" s="19">
        <f t="shared" si="72"/>
        <v>159543.07682675708</v>
      </c>
      <c r="BK34" s="19">
        <f t="shared" si="72"/>
        <v>162733.93836329223</v>
      </c>
      <c r="BL34" s="19">
        <f t="shared" si="72"/>
        <v>165988.61713055806</v>
      </c>
      <c r="BM34" s="19">
        <f t="shared" si="72"/>
        <v>169308.38947316923</v>
      </c>
      <c r="BN34" s="19">
        <f t="shared" si="72"/>
        <v>172694.55726263262</v>
      </c>
      <c r="BO34" s="19">
        <f t="shared" si="72"/>
        <v>176148.44840788527</v>
      </c>
      <c r="BP34" s="19">
        <f t="shared" si="72"/>
        <v>179671.41737604298</v>
      </c>
      <c r="BQ34" s="19">
        <f t="shared" si="72"/>
        <v>183264.84572356383</v>
      </c>
      <c r="BR34" s="19">
        <f t="shared" si="72"/>
        <v>186930.14263803512</v>
      </c>
      <c r="BS34" s="19">
        <f t="shared" si="72"/>
        <v>190668.74549079582</v>
      </c>
      <c r="BT34" s="19">
        <f t="shared" si="72"/>
        <v>194482.12040061175</v>
      </c>
      <c r="BU34" s="19">
        <f t="shared" si="72"/>
        <v>198371.76280862399</v>
      </c>
      <c r="BV34" s="19">
        <f t="shared" si="72"/>
        <v>202339.19806479648</v>
      </c>
      <c r="BW34" s="19">
        <f t="shared" si="72"/>
        <v>206385.98202609242</v>
      </c>
      <c r="BX34" s="19">
        <f t="shared" si="72"/>
        <v>210513.70166661427</v>
      </c>
      <c r="BY34" s="19">
        <f t="shared" si="72"/>
        <v>214723.97569994658</v>
      </c>
      <c r="BZ34" s="19">
        <f t="shared" si="72"/>
        <v>219018.4552139455</v>
      </c>
      <c r="CA34" s="19">
        <f t="shared" si="72"/>
        <v>223398.82431822442</v>
      </c>
      <c r="CB34" s="19">
        <f t="shared" si="72"/>
        <v>227866.80080458891</v>
      </c>
      <c r="CC34" s="19">
        <f t="shared" si="72"/>
        <v>232424.13682068069</v>
      </c>
      <c r="CD34" s="19">
        <f t="shared" si="72"/>
        <v>237072.61955709432</v>
      </c>
      <c r="CE34" s="19">
        <f t="shared" si="72"/>
        <v>241814.0719482362</v>
      </c>
      <c r="CF34" s="19">
        <f t="shared" si="72"/>
        <v>246650.35338720094</v>
      </c>
      <c r="CG34" s="19">
        <f t="shared" si="72"/>
        <v>251583.36045494495</v>
      </c>
      <c r="CH34" s="19">
        <f t="shared" ref="CH34:CL34" si="73">CG34*(1+CH$4)</f>
        <v>256615.02766404385</v>
      </c>
      <c r="CI34" s="19">
        <f t="shared" si="73"/>
        <v>261747.32821732474</v>
      </c>
      <c r="CJ34" s="19">
        <f t="shared" si="73"/>
        <v>266982.27478167124</v>
      </c>
      <c r="CK34" s="19">
        <f t="shared" si="73"/>
        <v>272321.92027730466</v>
      </c>
      <c r="CL34" s="19">
        <f t="shared" si="73"/>
        <v>277768.35868285078</v>
      </c>
      <c r="CM34" s="19">
        <f>IF('Critères de recherche'!$N$13&gt;0.01,'EntenteJuil2019 (avec boni)'!O34*(1.01+'Critères de recherche'!$N$13),0)</f>
        <v>0</v>
      </c>
      <c r="CN34" s="19">
        <f t="shared" si="7"/>
        <v>0</v>
      </c>
      <c r="CO34" s="19">
        <f t="shared" si="7"/>
        <v>0</v>
      </c>
      <c r="CP34" s="19">
        <f t="shared" si="7"/>
        <v>0</v>
      </c>
    </row>
    <row r="35" spans="5:94" x14ac:dyDescent="0.25">
      <c r="E35" s="16" t="s">
        <v>20</v>
      </c>
      <c r="F35" s="17">
        <v>9</v>
      </c>
      <c r="G35" s="17">
        <v>7</v>
      </c>
      <c r="H35" s="17">
        <v>10</v>
      </c>
      <c r="I35" s="18">
        <v>57039</v>
      </c>
      <c r="J35" s="18">
        <v>58180</v>
      </c>
      <c r="K35" s="18">
        <v>59344</v>
      </c>
      <c r="L35" s="18">
        <v>60531</v>
      </c>
      <c r="M35" s="22">
        <v>61742</v>
      </c>
      <c r="N35" s="19">
        <v>63902.97</v>
      </c>
      <c r="O35" s="21">
        <v>65262</v>
      </c>
      <c r="P35" s="18">
        <v>66567</v>
      </c>
      <c r="Q35" s="18">
        <v>68065</v>
      </c>
      <c r="R35" s="18">
        <v>69256</v>
      </c>
      <c r="S35" s="18">
        <v>70641</v>
      </c>
      <c r="T35" s="19">
        <f>IF('Critères de recherche'!$N$13&gt;0.01,CP35*(1+T$4),S35*(1+T$4))</f>
        <v>72053.820000000007</v>
      </c>
      <c r="U35" s="19">
        <f t="shared" ref="U35" si="74">T35*(1+U$4)</f>
        <v>73494.896400000012</v>
      </c>
      <c r="V35" s="19">
        <f t="shared" ref="V35:CG35" si="75">U35*(1+V$4)</f>
        <v>74964.794328000018</v>
      </c>
      <c r="W35" s="19">
        <f t="shared" si="75"/>
        <v>76464.090214560027</v>
      </c>
      <c r="X35" s="19">
        <f t="shared" si="75"/>
        <v>77993.372018851223</v>
      </c>
      <c r="Y35" s="19">
        <f t="shared" si="75"/>
        <v>79553.239459228251</v>
      </c>
      <c r="Z35" s="19">
        <f t="shared" si="75"/>
        <v>81144.304248412824</v>
      </c>
      <c r="AA35" s="19">
        <f t="shared" si="75"/>
        <v>82767.190333381077</v>
      </c>
      <c r="AB35" s="19">
        <f t="shared" si="75"/>
        <v>84422.534140048694</v>
      </c>
      <c r="AC35" s="19">
        <f t="shared" si="75"/>
        <v>86110.98482284967</v>
      </c>
      <c r="AD35" s="19">
        <f t="shared" si="75"/>
        <v>87833.204519306659</v>
      </c>
      <c r="AE35" s="19">
        <f t="shared" si="75"/>
        <v>89589.8686096928</v>
      </c>
      <c r="AF35" s="19">
        <f t="shared" si="75"/>
        <v>91381.665981886661</v>
      </c>
      <c r="AG35" s="19">
        <f t="shared" si="75"/>
        <v>93209.299301524399</v>
      </c>
      <c r="AH35" s="19">
        <f t="shared" si="75"/>
        <v>95073.485287554882</v>
      </c>
      <c r="AI35" s="19">
        <f t="shared" si="75"/>
        <v>96974.954993305975</v>
      </c>
      <c r="AJ35" s="19">
        <f t="shared" si="75"/>
        <v>98914.454093172099</v>
      </c>
      <c r="AK35" s="19">
        <f t="shared" si="75"/>
        <v>100892.74317503555</v>
      </c>
      <c r="AL35" s="19">
        <f t="shared" si="75"/>
        <v>102910.59803853626</v>
      </c>
      <c r="AM35" s="19">
        <f t="shared" si="75"/>
        <v>104968.80999930699</v>
      </c>
      <c r="AN35" s="19">
        <f t="shared" si="75"/>
        <v>107068.18619929314</v>
      </c>
      <c r="AO35" s="19">
        <f t="shared" si="75"/>
        <v>109209.549923279</v>
      </c>
      <c r="AP35" s="19">
        <f t="shared" si="75"/>
        <v>111393.74092174458</v>
      </c>
      <c r="AQ35" s="19">
        <f t="shared" si="75"/>
        <v>113621.61574017948</v>
      </c>
      <c r="AR35" s="19">
        <f t="shared" si="75"/>
        <v>115894.04805498307</v>
      </c>
      <c r="AS35" s="19">
        <f t="shared" si="75"/>
        <v>118211.92901608274</v>
      </c>
      <c r="AT35" s="19">
        <f t="shared" si="75"/>
        <v>120576.1675964044</v>
      </c>
      <c r="AU35" s="19">
        <f t="shared" si="75"/>
        <v>122987.69094833249</v>
      </c>
      <c r="AV35" s="19">
        <f t="shared" si="75"/>
        <v>125447.44476729914</v>
      </c>
      <c r="AW35" s="19">
        <f t="shared" si="75"/>
        <v>127956.39366264512</v>
      </c>
      <c r="AX35" s="19">
        <f t="shared" si="75"/>
        <v>130515.52153589802</v>
      </c>
      <c r="AY35" s="19">
        <f t="shared" si="75"/>
        <v>133125.83196661598</v>
      </c>
      <c r="AZ35" s="19">
        <f t="shared" si="75"/>
        <v>135788.3486059483</v>
      </c>
      <c r="BA35" s="19">
        <f t="shared" si="75"/>
        <v>138504.11557806726</v>
      </c>
      <c r="BB35" s="19">
        <f t="shared" si="75"/>
        <v>141274.19788962862</v>
      </c>
      <c r="BC35" s="19">
        <f t="shared" si="75"/>
        <v>144099.68184742119</v>
      </c>
      <c r="BD35" s="19">
        <f t="shared" si="75"/>
        <v>146981.67548436963</v>
      </c>
      <c r="BE35" s="19">
        <f t="shared" si="75"/>
        <v>149921.30899405701</v>
      </c>
      <c r="BF35" s="19">
        <f t="shared" si="75"/>
        <v>152919.73517393816</v>
      </c>
      <c r="BG35" s="19">
        <f t="shared" si="75"/>
        <v>155978.12987741691</v>
      </c>
      <c r="BH35" s="19">
        <f t="shared" si="75"/>
        <v>159097.69247496524</v>
      </c>
      <c r="BI35" s="19">
        <f t="shared" si="75"/>
        <v>162279.64632446456</v>
      </c>
      <c r="BJ35" s="19">
        <f t="shared" si="75"/>
        <v>165525.23925095386</v>
      </c>
      <c r="BK35" s="19">
        <f t="shared" si="75"/>
        <v>168835.74403597295</v>
      </c>
      <c r="BL35" s="19">
        <f t="shared" si="75"/>
        <v>172212.45891669241</v>
      </c>
      <c r="BM35" s="19">
        <f t="shared" si="75"/>
        <v>175656.70809502626</v>
      </c>
      <c r="BN35" s="19">
        <f t="shared" si="75"/>
        <v>179169.84225692679</v>
      </c>
      <c r="BO35" s="19">
        <f t="shared" si="75"/>
        <v>182753.23910206533</v>
      </c>
      <c r="BP35" s="19">
        <f t="shared" si="75"/>
        <v>186408.30388410663</v>
      </c>
      <c r="BQ35" s="19">
        <f t="shared" si="75"/>
        <v>190136.46996178877</v>
      </c>
      <c r="BR35" s="19">
        <f t="shared" si="75"/>
        <v>193939.19936102454</v>
      </c>
      <c r="BS35" s="19">
        <f t="shared" si="75"/>
        <v>197817.98334824503</v>
      </c>
      <c r="BT35" s="19">
        <f t="shared" si="75"/>
        <v>201774.34301520995</v>
      </c>
      <c r="BU35" s="19">
        <f t="shared" si="75"/>
        <v>205809.82987551414</v>
      </c>
      <c r="BV35" s="19">
        <f t="shared" si="75"/>
        <v>209926.02647302442</v>
      </c>
      <c r="BW35" s="19">
        <f t="shared" si="75"/>
        <v>214124.54700248491</v>
      </c>
      <c r="BX35" s="19">
        <f t="shared" si="75"/>
        <v>218407.0379425346</v>
      </c>
      <c r="BY35" s="19">
        <f t="shared" si="75"/>
        <v>222775.1787013853</v>
      </c>
      <c r="BZ35" s="19">
        <f t="shared" si="75"/>
        <v>227230.68227541301</v>
      </c>
      <c r="CA35" s="19">
        <f t="shared" si="75"/>
        <v>231775.29592092129</v>
      </c>
      <c r="CB35" s="19">
        <f t="shared" si="75"/>
        <v>236410.80183933972</v>
      </c>
      <c r="CC35" s="19">
        <f t="shared" si="75"/>
        <v>241139.01787612651</v>
      </c>
      <c r="CD35" s="19">
        <f t="shared" si="75"/>
        <v>245961.79823364905</v>
      </c>
      <c r="CE35" s="19">
        <f t="shared" si="75"/>
        <v>250881.03419832204</v>
      </c>
      <c r="CF35" s="19">
        <f t="shared" si="75"/>
        <v>255898.65488228848</v>
      </c>
      <c r="CG35" s="19">
        <f t="shared" si="75"/>
        <v>261016.62797993424</v>
      </c>
      <c r="CH35" s="19">
        <f t="shared" ref="CH35:CL35" si="76">CG35*(1+CH$4)</f>
        <v>266236.96053953294</v>
      </c>
      <c r="CI35" s="19">
        <f t="shared" si="76"/>
        <v>271561.69975032361</v>
      </c>
      <c r="CJ35" s="19">
        <f t="shared" si="76"/>
        <v>276992.93374533008</v>
      </c>
      <c r="CK35" s="19">
        <f t="shared" si="76"/>
        <v>282532.79242023668</v>
      </c>
      <c r="CL35" s="19">
        <f t="shared" si="76"/>
        <v>288183.44826864143</v>
      </c>
      <c r="CM35" s="19">
        <f>IF('Critères de recherche'!$N$13&gt;0.01,'EntenteJuil2019 (avec boni)'!O35*(1.01+'Critères de recherche'!$N$13),0)</f>
        <v>0</v>
      </c>
      <c r="CN35" s="19">
        <f t="shared" si="7"/>
        <v>0</v>
      </c>
      <c r="CO35" s="19">
        <f t="shared" si="7"/>
        <v>0</v>
      </c>
      <c r="CP35" s="19">
        <f t="shared" si="7"/>
        <v>0</v>
      </c>
    </row>
    <row r="36" spans="5:94" x14ac:dyDescent="0.25">
      <c r="E36" s="16" t="s">
        <v>20</v>
      </c>
      <c r="F36" s="17">
        <v>10</v>
      </c>
      <c r="G36" s="17">
        <v>8</v>
      </c>
      <c r="H36" s="17">
        <v>10</v>
      </c>
      <c r="I36" s="18">
        <v>59070</v>
      </c>
      <c r="J36" s="18">
        <v>60251</v>
      </c>
      <c r="K36" s="18">
        <v>61456</v>
      </c>
      <c r="L36" s="18">
        <v>62685</v>
      </c>
      <c r="M36" s="22">
        <v>63939</v>
      </c>
      <c r="N36" s="19">
        <v>66176.865000000005</v>
      </c>
      <c r="O36" s="21">
        <v>68048</v>
      </c>
      <c r="P36" s="18">
        <v>69409</v>
      </c>
      <c r="Q36" s="18">
        <v>70971</v>
      </c>
      <c r="R36" s="18">
        <v>72213</v>
      </c>
      <c r="S36" s="18">
        <v>73657</v>
      </c>
      <c r="T36" s="19">
        <f>IF('Critères de recherche'!$N$13&gt;0.01,CP36*(1+T$4),S36*(1+T$4))</f>
        <v>75130.14</v>
      </c>
      <c r="U36" s="19">
        <f t="shared" ref="U36" si="77">T36*(1+U$4)</f>
        <v>76632.742800000007</v>
      </c>
      <c r="V36" s="19">
        <f t="shared" ref="V36:CG36" si="78">U36*(1+V$4)</f>
        <v>78165.397656000016</v>
      </c>
      <c r="W36" s="19">
        <f t="shared" si="78"/>
        <v>79728.705609120021</v>
      </c>
      <c r="X36" s="19">
        <f t="shared" si="78"/>
        <v>81323.279721302417</v>
      </c>
      <c r="Y36" s="19">
        <f t="shared" si="78"/>
        <v>82949.745315728462</v>
      </c>
      <c r="Z36" s="19">
        <f t="shared" si="78"/>
        <v>84608.740222043038</v>
      </c>
      <c r="AA36" s="19">
        <f t="shared" si="78"/>
        <v>86300.915026483897</v>
      </c>
      <c r="AB36" s="19">
        <f t="shared" si="78"/>
        <v>88026.933327013583</v>
      </c>
      <c r="AC36" s="19">
        <f t="shared" si="78"/>
        <v>89787.47199355386</v>
      </c>
      <c r="AD36" s="19">
        <f t="shared" si="78"/>
        <v>91583.221433424944</v>
      </c>
      <c r="AE36" s="19">
        <f t="shared" si="78"/>
        <v>93414.885862093448</v>
      </c>
      <c r="AF36" s="19">
        <f t="shared" si="78"/>
        <v>95283.183579335324</v>
      </c>
      <c r="AG36" s="19">
        <f t="shared" si="78"/>
        <v>97188.84725092203</v>
      </c>
      <c r="AH36" s="19">
        <f t="shared" si="78"/>
        <v>99132.624195940472</v>
      </c>
      <c r="AI36" s="19">
        <f t="shared" si="78"/>
        <v>101115.27667985928</v>
      </c>
      <c r="AJ36" s="19">
        <f t="shared" si="78"/>
        <v>103137.58221345647</v>
      </c>
      <c r="AK36" s="19">
        <f t="shared" si="78"/>
        <v>105200.33385772559</v>
      </c>
      <c r="AL36" s="19">
        <f t="shared" si="78"/>
        <v>107304.3405348801</v>
      </c>
      <c r="AM36" s="19">
        <f t="shared" si="78"/>
        <v>109450.4273455777</v>
      </c>
      <c r="AN36" s="19">
        <f t="shared" si="78"/>
        <v>111639.43589248926</v>
      </c>
      <c r="AO36" s="19">
        <f t="shared" si="78"/>
        <v>113872.22461033905</v>
      </c>
      <c r="AP36" s="19">
        <f t="shared" si="78"/>
        <v>116149.66910254583</v>
      </c>
      <c r="AQ36" s="19">
        <f t="shared" si="78"/>
        <v>118472.66248459675</v>
      </c>
      <c r="AR36" s="19">
        <f t="shared" si="78"/>
        <v>120842.11573428869</v>
      </c>
      <c r="AS36" s="19">
        <f t="shared" si="78"/>
        <v>123258.95804897447</v>
      </c>
      <c r="AT36" s="19">
        <f t="shared" si="78"/>
        <v>125724.13720995396</v>
      </c>
      <c r="AU36" s="19">
        <f t="shared" si="78"/>
        <v>128238.61995415304</v>
      </c>
      <c r="AV36" s="19">
        <f t="shared" si="78"/>
        <v>130803.39235323609</v>
      </c>
      <c r="AW36" s="19">
        <f t="shared" si="78"/>
        <v>133419.46020030082</v>
      </c>
      <c r="AX36" s="19">
        <f t="shared" si="78"/>
        <v>136087.84940430685</v>
      </c>
      <c r="AY36" s="19">
        <f t="shared" si="78"/>
        <v>138809.60639239298</v>
      </c>
      <c r="AZ36" s="19">
        <f t="shared" si="78"/>
        <v>141585.79852024085</v>
      </c>
      <c r="BA36" s="19">
        <f t="shared" si="78"/>
        <v>144417.51449064567</v>
      </c>
      <c r="BB36" s="19">
        <f t="shared" si="78"/>
        <v>147305.86478045859</v>
      </c>
      <c r="BC36" s="19">
        <f t="shared" si="78"/>
        <v>150251.98207606777</v>
      </c>
      <c r="BD36" s="19">
        <f t="shared" si="78"/>
        <v>153257.02171758912</v>
      </c>
      <c r="BE36" s="19">
        <f t="shared" si="78"/>
        <v>156322.16215194089</v>
      </c>
      <c r="BF36" s="19">
        <f t="shared" si="78"/>
        <v>159448.60539497971</v>
      </c>
      <c r="BG36" s="19">
        <f t="shared" si="78"/>
        <v>162637.57750287931</v>
      </c>
      <c r="BH36" s="19">
        <f t="shared" si="78"/>
        <v>165890.3290529369</v>
      </c>
      <c r="BI36" s="19">
        <f t="shared" si="78"/>
        <v>169208.13563399564</v>
      </c>
      <c r="BJ36" s="19">
        <f t="shared" si="78"/>
        <v>172592.29834667555</v>
      </c>
      <c r="BK36" s="19">
        <f t="shared" si="78"/>
        <v>176044.14431360908</v>
      </c>
      <c r="BL36" s="19">
        <f t="shared" si="78"/>
        <v>179565.02719988127</v>
      </c>
      <c r="BM36" s="19">
        <f t="shared" si="78"/>
        <v>183156.32774387891</v>
      </c>
      <c r="BN36" s="19">
        <f t="shared" si="78"/>
        <v>186819.45429875649</v>
      </c>
      <c r="BO36" s="19">
        <f t="shared" si="78"/>
        <v>190555.84338473162</v>
      </c>
      <c r="BP36" s="19">
        <f t="shared" si="78"/>
        <v>194366.96025242624</v>
      </c>
      <c r="BQ36" s="19">
        <f t="shared" si="78"/>
        <v>198254.29945747479</v>
      </c>
      <c r="BR36" s="19">
        <f t="shared" si="78"/>
        <v>202219.38544662428</v>
      </c>
      <c r="BS36" s="19">
        <f t="shared" si="78"/>
        <v>206263.77315555676</v>
      </c>
      <c r="BT36" s="19">
        <f t="shared" si="78"/>
        <v>210389.0486186679</v>
      </c>
      <c r="BU36" s="19">
        <f t="shared" si="78"/>
        <v>214596.82959104126</v>
      </c>
      <c r="BV36" s="19">
        <f t="shared" si="78"/>
        <v>218888.76618286208</v>
      </c>
      <c r="BW36" s="19">
        <f t="shared" si="78"/>
        <v>223266.54150651931</v>
      </c>
      <c r="BX36" s="19">
        <f t="shared" si="78"/>
        <v>227731.87233664969</v>
      </c>
      <c r="BY36" s="19">
        <f t="shared" si="78"/>
        <v>232286.50978338267</v>
      </c>
      <c r="BZ36" s="19">
        <f t="shared" si="78"/>
        <v>236932.23997905033</v>
      </c>
      <c r="CA36" s="19">
        <f t="shared" si="78"/>
        <v>241670.88477863133</v>
      </c>
      <c r="CB36" s="19">
        <f t="shared" si="78"/>
        <v>246504.30247420396</v>
      </c>
      <c r="CC36" s="19">
        <f t="shared" si="78"/>
        <v>251434.38852368805</v>
      </c>
      <c r="CD36" s="19">
        <f t="shared" si="78"/>
        <v>256463.07629416182</v>
      </c>
      <c r="CE36" s="19">
        <f t="shared" si="78"/>
        <v>261592.33782004507</v>
      </c>
      <c r="CF36" s="19">
        <f t="shared" si="78"/>
        <v>266824.18457644596</v>
      </c>
      <c r="CG36" s="19">
        <f t="shared" si="78"/>
        <v>272160.66826797486</v>
      </c>
      <c r="CH36" s="19">
        <f t="shared" ref="CH36:CL36" si="79">CG36*(1+CH$4)</f>
        <v>277603.88163333439</v>
      </c>
      <c r="CI36" s="19">
        <f t="shared" si="79"/>
        <v>283155.95926600107</v>
      </c>
      <c r="CJ36" s="19">
        <f t="shared" si="79"/>
        <v>288819.07845132111</v>
      </c>
      <c r="CK36" s="19">
        <f t="shared" si="79"/>
        <v>294595.46002034756</v>
      </c>
      <c r="CL36" s="19">
        <f t="shared" si="79"/>
        <v>300487.36922075454</v>
      </c>
      <c r="CM36" s="19">
        <f>IF('Critères de recherche'!$N$13&gt;0.01,'EntenteJuil2019 (avec boni)'!O36*(1.01+'Critères de recherche'!$N$13),0)</f>
        <v>0</v>
      </c>
      <c r="CN36" s="19">
        <f t="shared" si="7"/>
        <v>0</v>
      </c>
      <c r="CO36" s="19">
        <f t="shared" si="7"/>
        <v>0</v>
      </c>
      <c r="CP36" s="19">
        <f t="shared" si="7"/>
        <v>0</v>
      </c>
    </row>
    <row r="37" spans="5:94" x14ac:dyDescent="0.25">
      <c r="E37" s="16" t="s">
        <v>21</v>
      </c>
      <c r="F37" s="17">
        <v>1</v>
      </c>
      <c r="G37" s="17">
        <v>1</v>
      </c>
      <c r="H37" s="17">
        <v>12</v>
      </c>
      <c r="I37" s="18">
        <v>36493</v>
      </c>
      <c r="J37" s="18">
        <v>37223</v>
      </c>
      <c r="K37" s="18">
        <v>37967</v>
      </c>
      <c r="L37" s="18">
        <v>38726</v>
      </c>
      <c r="M37" s="18">
        <v>39501</v>
      </c>
      <c r="N37" s="19">
        <v>40883.535000000003</v>
      </c>
      <c r="O37" s="18">
        <v>42292</v>
      </c>
      <c r="P37" s="18">
        <v>43138</v>
      </c>
      <c r="Q37" s="18">
        <v>44109</v>
      </c>
      <c r="R37" s="18">
        <v>44881</v>
      </c>
      <c r="S37" s="18">
        <v>45779</v>
      </c>
      <c r="T37" s="19">
        <f>IF('Critères de recherche'!$N$13&gt;0.01,CP37*(1+T$4),S37*(1+T$4))</f>
        <v>46694.58</v>
      </c>
      <c r="U37" s="19">
        <f t="shared" ref="U37" si="80">T37*(1+U$4)</f>
        <v>47628.471600000004</v>
      </c>
      <c r="V37" s="19">
        <f t="shared" ref="V37:CG37" si="81">U37*(1+V$4)</f>
        <v>48581.041032000008</v>
      </c>
      <c r="W37" s="19">
        <f t="shared" si="81"/>
        <v>49552.661852640013</v>
      </c>
      <c r="X37" s="19">
        <f t="shared" si="81"/>
        <v>50543.715089692814</v>
      </c>
      <c r="Y37" s="19">
        <f t="shared" si="81"/>
        <v>51554.589391486668</v>
      </c>
      <c r="Z37" s="19">
        <f t="shared" si="81"/>
        <v>52585.681179316402</v>
      </c>
      <c r="AA37" s="19">
        <f t="shared" si="81"/>
        <v>53637.394802902731</v>
      </c>
      <c r="AB37" s="19">
        <f t="shared" si="81"/>
        <v>54710.142698960786</v>
      </c>
      <c r="AC37" s="19">
        <f t="shared" si="81"/>
        <v>55804.345552940002</v>
      </c>
      <c r="AD37" s="19">
        <f t="shared" si="81"/>
        <v>56920.432463998804</v>
      </c>
      <c r="AE37" s="19">
        <f t="shared" si="81"/>
        <v>58058.841113278781</v>
      </c>
      <c r="AF37" s="19">
        <f t="shared" si="81"/>
        <v>59220.017935544354</v>
      </c>
      <c r="AG37" s="19">
        <f t="shared" si="81"/>
        <v>60404.418294255243</v>
      </c>
      <c r="AH37" s="19">
        <f t="shared" si="81"/>
        <v>61612.506660140352</v>
      </c>
      <c r="AI37" s="19">
        <f t="shared" si="81"/>
        <v>62844.756793343164</v>
      </c>
      <c r="AJ37" s="19">
        <f t="shared" si="81"/>
        <v>64101.651929210027</v>
      </c>
      <c r="AK37" s="19">
        <f t="shared" si="81"/>
        <v>65383.68496779423</v>
      </c>
      <c r="AL37" s="19">
        <f t="shared" si="81"/>
        <v>66691.358667150111</v>
      </c>
      <c r="AM37" s="19">
        <f t="shared" si="81"/>
        <v>68025.185840493112</v>
      </c>
      <c r="AN37" s="19">
        <f t="shared" si="81"/>
        <v>69385.689557302976</v>
      </c>
      <c r="AO37" s="19">
        <f t="shared" si="81"/>
        <v>70773.403348449036</v>
      </c>
      <c r="AP37" s="19">
        <f t="shared" si="81"/>
        <v>72188.87141541802</v>
      </c>
      <c r="AQ37" s="19">
        <f t="shared" si="81"/>
        <v>73632.648843726376</v>
      </c>
      <c r="AR37" s="19">
        <f t="shared" si="81"/>
        <v>75105.3018206009</v>
      </c>
      <c r="AS37" s="19">
        <f t="shared" si="81"/>
        <v>76607.40785701292</v>
      </c>
      <c r="AT37" s="19">
        <f t="shared" si="81"/>
        <v>78139.556014153175</v>
      </c>
      <c r="AU37" s="19">
        <f t="shared" si="81"/>
        <v>79702.347134436233</v>
      </c>
      <c r="AV37" s="19">
        <f t="shared" si="81"/>
        <v>81296.394077124962</v>
      </c>
      <c r="AW37" s="19">
        <f t="shared" si="81"/>
        <v>82922.321958667468</v>
      </c>
      <c r="AX37" s="19">
        <f t="shared" si="81"/>
        <v>84580.768397840817</v>
      </c>
      <c r="AY37" s="19">
        <f t="shared" si="81"/>
        <v>86272.38376579764</v>
      </c>
      <c r="AZ37" s="19">
        <f t="shared" si="81"/>
        <v>87997.831441113594</v>
      </c>
      <c r="BA37" s="19">
        <f t="shared" si="81"/>
        <v>89757.788069935865</v>
      </c>
      <c r="BB37" s="19">
        <f t="shared" si="81"/>
        <v>91552.943831334589</v>
      </c>
      <c r="BC37" s="19">
        <f t="shared" si="81"/>
        <v>93384.002707961277</v>
      </c>
      <c r="BD37" s="19">
        <f t="shared" si="81"/>
        <v>95251.682762120501</v>
      </c>
      <c r="BE37" s="19">
        <f t="shared" si="81"/>
        <v>97156.716417362913</v>
      </c>
      <c r="BF37" s="19">
        <f t="shared" si="81"/>
        <v>99099.85074571018</v>
      </c>
      <c r="BG37" s="19">
        <f t="shared" si="81"/>
        <v>101081.84776062438</v>
      </c>
      <c r="BH37" s="19">
        <f t="shared" si="81"/>
        <v>103103.48471583688</v>
      </c>
      <c r="BI37" s="19">
        <f t="shared" si="81"/>
        <v>105165.55441015362</v>
      </c>
      <c r="BJ37" s="19">
        <f t="shared" si="81"/>
        <v>107268.8654983567</v>
      </c>
      <c r="BK37" s="19">
        <f t="shared" si="81"/>
        <v>109414.24280832383</v>
      </c>
      <c r="BL37" s="19">
        <f t="shared" si="81"/>
        <v>111602.52766449031</v>
      </c>
      <c r="BM37" s="19">
        <f t="shared" si="81"/>
        <v>113834.57821778012</v>
      </c>
      <c r="BN37" s="19">
        <f t="shared" si="81"/>
        <v>116111.26978213571</v>
      </c>
      <c r="BO37" s="19">
        <f t="shared" si="81"/>
        <v>118433.49517777843</v>
      </c>
      <c r="BP37" s="19">
        <f t="shared" si="81"/>
        <v>120802.16508133399</v>
      </c>
      <c r="BQ37" s="19">
        <f t="shared" si="81"/>
        <v>123218.20838296067</v>
      </c>
      <c r="BR37" s="19">
        <f t="shared" si="81"/>
        <v>125682.57255061988</v>
      </c>
      <c r="BS37" s="19">
        <f t="shared" si="81"/>
        <v>128196.22400163228</v>
      </c>
      <c r="BT37" s="19">
        <f t="shared" si="81"/>
        <v>130760.14848166492</v>
      </c>
      <c r="BU37" s="19">
        <f t="shared" si="81"/>
        <v>133375.35145129822</v>
      </c>
      <c r="BV37" s="19">
        <f t="shared" si="81"/>
        <v>136042.85848032418</v>
      </c>
      <c r="BW37" s="19">
        <f t="shared" si="81"/>
        <v>138763.71564993067</v>
      </c>
      <c r="BX37" s="19">
        <f t="shared" si="81"/>
        <v>141538.98996292928</v>
      </c>
      <c r="BY37" s="19">
        <f t="shared" si="81"/>
        <v>144369.76976218788</v>
      </c>
      <c r="BZ37" s="19">
        <f t="shared" si="81"/>
        <v>147257.16515743165</v>
      </c>
      <c r="CA37" s="19">
        <f t="shared" si="81"/>
        <v>150202.30846058027</v>
      </c>
      <c r="CB37" s="19">
        <f t="shared" si="81"/>
        <v>153206.35462979189</v>
      </c>
      <c r="CC37" s="19">
        <f t="shared" si="81"/>
        <v>156270.48172238775</v>
      </c>
      <c r="CD37" s="19">
        <f t="shared" si="81"/>
        <v>159395.89135683549</v>
      </c>
      <c r="CE37" s="19">
        <f t="shared" si="81"/>
        <v>162583.80918397219</v>
      </c>
      <c r="CF37" s="19">
        <f t="shared" si="81"/>
        <v>165835.48536765162</v>
      </c>
      <c r="CG37" s="19">
        <f t="shared" si="81"/>
        <v>169152.19507500465</v>
      </c>
      <c r="CH37" s="19">
        <f t="shared" ref="CH37:CL37" si="82">CG37*(1+CH$4)</f>
        <v>172535.23897650474</v>
      </c>
      <c r="CI37" s="19">
        <f t="shared" si="82"/>
        <v>175985.94375603483</v>
      </c>
      <c r="CJ37" s="19">
        <f t="shared" si="82"/>
        <v>179505.66263115554</v>
      </c>
      <c r="CK37" s="19">
        <f t="shared" si="82"/>
        <v>183095.77588377867</v>
      </c>
      <c r="CL37" s="19">
        <f t="shared" si="82"/>
        <v>186757.69140145424</v>
      </c>
      <c r="CM37" s="19">
        <f>IF('Critères de recherche'!$N$13&gt;0.01,'EntenteJuil2019 (avec boni)'!O37*(1.01+'Critères de recherche'!$N$13),0)</f>
        <v>0</v>
      </c>
      <c r="CN37" s="19">
        <f t="shared" si="7"/>
        <v>0</v>
      </c>
      <c r="CO37" s="19">
        <f t="shared" si="7"/>
        <v>0</v>
      </c>
      <c r="CP37" s="19">
        <f t="shared" si="7"/>
        <v>0</v>
      </c>
    </row>
    <row r="38" spans="5:94" x14ac:dyDescent="0.25">
      <c r="E38" s="16" t="s">
        <v>21</v>
      </c>
      <c r="F38" s="17">
        <v>2</v>
      </c>
      <c r="G38" s="17">
        <v>2</v>
      </c>
      <c r="H38" s="17">
        <v>12</v>
      </c>
      <c r="I38" s="18">
        <v>37703</v>
      </c>
      <c r="J38" s="18">
        <v>38457</v>
      </c>
      <c r="K38" s="18">
        <v>39226</v>
      </c>
      <c r="L38" s="18">
        <v>40011</v>
      </c>
      <c r="M38" s="18">
        <v>40811</v>
      </c>
      <c r="N38" s="19">
        <v>42239.385000000002</v>
      </c>
      <c r="O38" s="18">
        <v>43877</v>
      </c>
      <c r="P38" s="18">
        <v>44755</v>
      </c>
      <c r="Q38" s="18">
        <v>45762</v>
      </c>
      <c r="R38" s="18">
        <v>46563</v>
      </c>
      <c r="S38" s="18">
        <v>47494</v>
      </c>
      <c r="T38" s="19">
        <f>IF('Critères de recherche'!$N$13&gt;0.01,CP38*(1+T$4),S38*(1+T$4))</f>
        <v>48443.88</v>
      </c>
      <c r="U38" s="19">
        <f t="shared" ref="U38" si="83">T38*(1+U$4)</f>
        <v>49412.757599999997</v>
      </c>
      <c r="V38" s="19">
        <f t="shared" ref="V38:CG38" si="84">U38*(1+V$4)</f>
        <v>50401.012751999995</v>
      </c>
      <c r="W38" s="19">
        <f t="shared" si="84"/>
        <v>51409.033007039994</v>
      </c>
      <c r="X38" s="19">
        <f t="shared" si="84"/>
        <v>52437.213667180797</v>
      </c>
      <c r="Y38" s="19">
        <f t="shared" si="84"/>
        <v>53485.957940524415</v>
      </c>
      <c r="Z38" s="19">
        <f t="shared" si="84"/>
        <v>54555.677099334906</v>
      </c>
      <c r="AA38" s="19">
        <f t="shared" si="84"/>
        <v>55646.790641321604</v>
      </c>
      <c r="AB38" s="19">
        <f t="shared" si="84"/>
        <v>56759.72645414804</v>
      </c>
      <c r="AC38" s="19">
        <f t="shared" si="84"/>
        <v>57894.920983231001</v>
      </c>
      <c r="AD38" s="19">
        <f t="shared" si="84"/>
        <v>59052.81940289562</v>
      </c>
      <c r="AE38" s="19">
        <f t="shared" si="84"/>
        <v>60233.875790953534</v>
      </c>
      <c r="AF38" s="19">
        <f t="shared" si="84"/>
        <v>61438.553306772606</v>
      </c>
      <c r="AG38" s="19">
        <f t="shared" si="84"/>
        <v>62667.324372908057</v>
      </c>
      <c r="AH38" s="19">
        <f t="shared" si="84"/>
        <v>63920.670860366219</v>
      </c>
      <c r="AI38" s="19">
        <f t="shared" si="84"/>
        <v>65199.084277573544</v>
      </c>
      <c r="AJ38" s="19">
        <f t="shared" si="84"/>
        <v>66503.065963125016</v>
      </c>
      <c r="AK38" s="19">
        <f t="shared" si="84"/>
        <v>67833.127282387519</v>
      </c>
      <c r="AL38" s="19">
        <f t="shared" si="84"/>
        <v>69189.789828035267</v>
      </c>
      <c r="AM38" s="19">
        <f t="shared" si="84"/>
        <v>70573.585624595973</v>
      </c>
      <c r="AN38" s="19">
        <f t="shared" si="84"/>
        <v>71985.057337087899</v>
      </c>
      <c r="AO38" s="19">
        <f t="shared" si="84"/>
        <v>73424.758483829661</v>
      </c>
      <c r="AP38" s="19">
        <f t="shared" si="84"/>
        <v>74893.253653506254</v>
      </c>
      <c r="AQ38" s="19">
        <f t="shared" si="84"/>
        <v>76391.118726576373</v>
      </c>
      <c r="AR38" s="19">
        <f t="shared" si="84"/>
        <v>77918.941101107906</v>
      </c>
      <c r="AS38" s="19">
        <f t="shared" si="84"/>
        <v>79477.319923130068</v>
      </c>
      <c r="AT38" s="19">
        <f t="shared" si="84"/>
        <v>81066.866321592664</v>
      </c>
      <c r="AU38" s="19">
        <f t="shared" si="84"/>
        <v>82688.203648024515</v>
      </c>
      <c r="AV38" s="19">
        <f t="shared" si="84"/>
        <v>84341.967720985005</v>
      </c>
      <c r="AW38" s="19">
        <f t="shared" si="84"/>
        <v>86028.807075404708</v>
      </c>
      <c r="AX38" s="19">
        <f t="shared" si="84"/>
        <v>87749.3832169128</v>
      </c>
      <c r="AY38" s="19">
        <f t="shared" si="84"/>
        <v>89504.370881251059</v>
      </c>
      <c r="AZ38" s="19">
        <f t="shared" si="84"/>
        <v>91294.458298876081</v>
      </c>
      <c r="BA38" s="19">
        <f t="shared" si="84"/>
        <v>93120.347464853607</v>
      </c>
      <c r="BB38" s="19">
        <f t="shared" si="84"/>
        <v>94982.754414150681</v>
      </c>
      <c r="BC38" s="19">
        <f t="shared" si="84"/>
        <v>96882.4095024337</v>
      </c>
      <c r="BD38" s="19">
        <f t="shared" si="84"/>
        <v>98820.057692482369</v>
      </c>
      <c r="BE38" s="19">
        <f t="shared" si="84"/>
        <v>100796.45884633203</v>
      </c>
      <c r="BF38" s="19">
        <f t="shared" si="84"/>
        <v>102812.38802325867</v>
      </c>
      <c r="BG38" s="19">
        <f t="shared" si="84"/>
        <v>104868.63578372385</v>
      </c>
      <c r="BH38" s="19">
        <f t="shared" si="84"/>
        <v>106966.00849939832</v>
      </c>
      <c r="BI38" s="19">
        <f t="shared" si="84"/>
        <v>109105.32866938629</v>
      </c>
      <c r="BJ38" s="19">
        <f t="shared" si="84"/>
        <v>111287.43524277402</v>
      </c>
      <c r="BK38" s="19">
        <f t="shared" si="84"/>
        <v>113513.1839476295</v>
      </c>
      <c r="BL38" s="19">
        <f t="shared" si="84"/>
        <v>115783.44762658208</v>
      </c>
      <c r="BM38" s="19">
        <f t="shared" si="84"/>
        <v>118099.11657911373</v>
      </c>
      <c r="BN38" s="19">
        <f t="shared" si="84"/>
        <v>120461.098910696</v>
      </c>
      <c r="BO38" s="19">
        <f t="shared" si="84"/>
        <v>122870.32088890993</v>
      </c>
      <c r="BP38" s="19">
        <f t="shared" si="84"/>
        <v>125327.72730668813</v>
      </c>
      <c r="BQ38" s="19">
        <f t="shared" si="84"/>
        <v>127834.28185282189</v>
      </c>
      <c r="BR38" s="19">
        <f t="shared" si="84"/>
        <v>130390.96748987833</v>
      </c>
      <c r="BS38" s="19">
        <f t="shared" si="84"/>
        <v>132998.78683967589</v>
      </c>
      <c r="BT38" s="19">
        <f t="shared" si="84"/>
        <v>135658.76257646939</v>
      </c>
      <c r="BU38" s="19">
        <f t="shared" si="84"/>
        <v>138371.93782799877</v>
      </c>
      <c r="BV38" s="19">
        <f t="shared" si="84"/>
        <v>141139.37658455875</v>
      </c>
      <c r="BW38" s="19">
        <f t="shared" si="84"/>
        <v>143962.16411624991</v>
      </c>
      <c r="BX38" s="19">
        <f t="shared" si="84"/>
        <v>146841.40739857493</v>
      </c>
      <c r="BY38" s="19">
        <f t="shared" si="84"/>
        <v>149778.23554654644</v>
      </c>
      <c r="BZ38" s="19">
        <f t="shared" si="84"/>
        <v>152773.80025747736</v>
      </c>
      <c r="CA38" s="19">
        <f t="shared" si="84"/>
        <v>155829.2762626269</v>
      </c>
      <c r="CB38" s="19">
        <f t="shared" si="84"/>
        <v>158945.86178787943</v>
      </c>
      <c r="CC38" s="19">
        <f t="shared" si="84"/>
        <v>162124.77902363703</v>
      </c>
      <c r="CD38" s="19">
        <f t="shared" si="84"/>
        <v>165367.27460410979</v>
      </c>
      <c r="CE38" s="19">
        <f t="shared" si="84"/>
        <v>168674.620096192</v>
      </c>
      <c r="CF38" s="19">
        <f t="shared" si="84"/>
        <v>172048.11249811584</v>
      </c>
      <c r="CG38" s="19">
        <f t="shared" si="84"/>
        <v>175489.07474807816</v>
      </c>
      <c r="CH38" s="19">
        <f t="shared" ref="CH38:CL38" si="85">CG38*(1+CH$4)</f>
        <v>178998.85624303971</v>
      </c>
      <c r="CI38" s="19">
        <f t="shared" si="85"/>
        <v>182578.83336790052</v>
      </c>
      <c r="CJ38" s="19">
        <f t="shared" si="85"/>
        <v>186230.41003525854</v>
      </c>
      <c r="CK38" s="19">
        <f t="shared" si="85"/>
        <v>189955.01823596371</v>
      </c>
      <c r="CL38" s="19">
        <f t="shared" si="85"/>
        <v>193754.118600683</v>
      </c>
      <c r="CM38" s="19">
        <f>IF('Critères de recherche'!$N$13&gt;0.01,'EntenteJuil2019 (avec boni)'!O38*(1.01+'Critères de recherche'!$N$13),0)</f>
        <v>0</v>
      </c>
      <c r="CN38" s="19">
        <f t="shared" si="7"/>
        <v>0</v>
      </c>
      <c r="CO38" s="19">
        <f t="shared" si="7"/>
        <v>0</v>
      </c>
      <c r="CP38" s="19">
        <f t="shared" si="7"/>
        <v>0</v>
      </c>
    </row>
    <row r="39" spans="5:94" x14ac:dyDescent="0.25">
      <c r="E39" s="16" t="s">
        <v>21</v>
      </c>
      <c r="F39" s="17">
        <v>3</v>
      </c>
      <c r="G39" s="17">
        <v>3</v>
      </c>
      <c r="H39" s="17">
        <v>12</v>
      </c>
      <c r="I39" s="18">
        <v>39287</v>
      </c>
      <c r="J39" s="18">
        <v>40073</v>
      </c>
      <c r="K39" s="18">
        <v>40874</v>
      </c>
      <c r="L39" s="18">
        <v>41691</v>
      </c>
      <c r="M39" s="18">
        <v>42525</v>
      </c>
      <c r="N39" s="19">
        <v>44013.375</v>
      </c>
      <c r="O39" s="18">
        <v>45522</v>
      </c>
      <c r="P39" s="18">
        <v>46432</v>
      </c>
      <c r="Q39" s="18">
        <v>47477</v>
      </c>
      <c r="R39" s="18">
        <v>48308</v>
      </c>
      <c r="S39" s="18">
        <v>49274</v>
      </c>
      <c r="T39" s="19">
        <f>IF('Critères de recherche'!$N$13&gt;0.01,CP39*(1+T$4),S39*(1+T$4))</f>
        <v>50259.48</v>
      </c>
      <c r="U39" s="19">
        <f t="shared" ref="U39" si="86">T39*(1+U$4)</f>
        <v>51264.669600000001</v>
      </c>
      <c r="V39" s="19">
        <f t="shared" ref="V39:CG39" si="87">U39*(1+V$4)</f>
        <v>52289.962992000001</v>
      </c>
      <c r="W39" s="19">
        <f t="shared" si="87"/>
        <v>53335.762251840002</v>
      </c>
      <c r="X39" s="19">
        <f t="shared" si="87"/>
        <v>54402.477496876803</v>
      </c>
      <c r="Y39" s="19">
        <f t="shared" si="87"/>
        <v>55490.527046814343</v>
      </c>
      <c r="Z39" s="19">
        <f t="shared" si="87"/>
        <v>56600.337587750633</v>
      </c>
      <c r="AA39" s="19">
        <f t="shared" si="87"/>
        <v>57732.344339505646</v>
      </c>
      <c r="AB39" s="19">
        <f t="shared" si="87"/>
        <v>58886.991226295759</v>
      </c>
      <c r="AC39" s="19">
        <f t="shared" si="87"/>
        <v>60064.731050821676</v>
      </c>
      <c r="AD39" s="19">
        <f t="shared" si="87"/>
        <v>61266.025671838113</v>
      </c>
      <c r="AE39" s="19">
        <f t="shared" si="87"/>
        <v>62491.346185274873</v>
      </c>
      <c r="AF39" s="19">
        <f t="shared" si="87"/>
        <v>63741.173108980372</v>
      </c>
      <c r="AG39" s="19">
        <f t="shared" si="87"/>
        <v>65015.99657115998</v>
      </c>
      <c r="AH39" s="19">
        <f t="shared" si="87"/>
        <v>66316.316502583184</v>
      </c>
      <c r="AI39" s="19">
        <f t="shared" si="87"/>
        <v>67642.642832634854</v>
      </c>
      <c r="AJ39" s="19">
        <f t="shared" si="87"/>
        <v>68995.495689287549</v>
      </c>
      <c r="AK39" s="19">
        <f t="shared" si="87"/>
        <v>70375.405603073305</v>
      </c>
      <c r="AL39" s="19">
        <f t="shared" si="87"/>
        <v>71782.913715134768</v>
      </c>
      <c r="AM39" s="19">
        <f t="shared" si="87"/>
        <v>73218.571989437463</v>
      </c>
      <c r="AN39" s="19">
        <f t="shared" si="87"/>
        <v>74682.943429226216</v>
      </c>
      <c r="AO39" s="19">
        <f t="shared" si="87"/>
        <v>76176.602297810736</v>
      </c>
      <c r="AP39" s="19">
        <f t="shared" si="87"/>
        <v>77700.134343766957</v>
      </c>
      <c r="AQ39" s="19">
        <f t="shared" si="87"/>
        <v>79254.13703064229</v>
      </c>
      <c r="AR39" s="19">
        <f t="shared" si="87"/>
        <v>80839.219771255142</v>
      </c>
      <c r="AS39" s="19">
        <f t="shared" si="87"/>
        <v>82456.004166680243</v>
      </c>
      <c r="AT39" s="19">
        <f t="shared" si="87"/>
        <v>84105.124250013847</v>
      </c>
      <c r="AU39" s="19">
        <f t="shared" si="87"/>
        <v>85787.226735014119</v>
      </c>
      <c r="AV39" s="19">
        <f t="shared" si="87"/>
        <v>87502.971269714399</v>
      </c>
      <c r="AW39" s="19">
        <f t="shared" si="87"/>
        <v>89253.030695108682</v>
      </c>
      <c r="AX39" s="19">
        <f t="shared" si="87"/>
        <v>91038.091309010852</v>
      </c>
      <c r="AY39" s="19">
        <f t="shared" si="87"/>
        <v>92858.853135191064</v>
      </c>
      <c r="AZ39" s="19">
        <f t="shared" si="87"/>
        <v>94716.030197894885</v>
      </c>
      <c r="BA39" s="19">
        <f t="shared" si="87"/>
        <v>96610.350801852779</v>
      </c>
      <c r="BB39" s="19">
        <f t="shared" si="87"/>
        <v>98542.557817889843</v>
      </c>
      <c r="BC39" s="19">
        <f t="shared" si="87"/>
        <v>100513.40897424764</v>
      </c>
      <c r="BD39" s="19">
        <f t="shared" si="87"/>
        <v>102523.67715373258</v>
      </c>
      <c r="BE39" s="19">
        <f t="shared" si="87"/>
        <v>104574.15069680724</v>
      </c>
      <c r="BF39" s="19">
        <f t="shared" si="87"/>
        <v>106665.63371074338</v>
      </c>
      <c r="BG39" s="19">
        <f t="shared" si="87"/>
        <v>108798.94638495825</v>
      </c>
      <c r="BH39" s="19">
        <f t="shared" si="87"/>
        <v>110974.92531265742</v>
      </c>
      <c r="BI39" s="19">
        <f t="shared" si="87"/>
        <v>113194.42381891057</v>
      </c>
      <c r="BJ39" s="19">
        <f t="shared" si="87"/>
        <v>115458.31229528878</v>
      </c>
      <c r="BK39" s="19">
        <f t="shared" si="87"/>
        <v>117767.47854119456</v>
      </c>
      <c r="BL39" s="19">
        <f t="shared" si="87"/>
        <v>120122.82811201845</v>
      </c>
      <c r="BM39" s="19">
        <f t="shared" si="87"/>
        <v>122525.28467425883</v>
      </c>
      <c r="BN39" s="19">
        <f t="shared" si="87"/>
        <v>124975.790367744</v>
      </c>
      <c r="BO39" s="19">
        <f t="shared" si="87"/>
        <v>127475.30617509889</v>
      </c>
      <c r="BP39" s="19">
        <f t="shared" si="87"/>
        <v>130024.81229860087</v>
      </c>
      <c r="BQ39" s="19">
        <f t="shared" si="87"/>
        <v>132625.30854457288</v>
      </c>
      <c r="BR39" s="19">
        <f t="shared" si="87"/>
        <v>135277.81471546434</v>
      </c>
      <c r="BS39" s="19">
        <f t="shared" si="87"/>
        <v>137983.37100977363</v>
      </c>
      <c r="BT39" s="19">
        <f t="shared" si="87"/>
        <v>140743.03842996911</v>
      </c>
      <c r="BU39" s="19">
        <f t="shared" si="87"/>
        <v>143557.89919856848</v>
      </c>
      <c r="BV39" s="19">
        <f t="shared" si="87"/>
        <v>146429.05718253987</v>
      </c>
      <c r="BW39" s="19">
        <f t="shared" si="87"/>
        <v>149357.63832619067</v>
      </c>
      <c r="BX39" s="19">
        <f t="shared" si="87"/>
        <v>152344.7910927145</v>
      </c>
      <c r="BY39" s="19">
        <f t="shared" si="87"/>
        <v>155391.6869145688</v>
      </c>
      <c r="BZ39" s="19">
        <f t="shared" si="87"/>
        <v>158499.52065286017</v>
      </c>
      <c r="CA39" s="19">
        <f t="shared" si="87"/>
        <v>161669.51106591738</v>
      </c>
      <c r="CB39" s="19">
        <f t="shared" si="87"/>
        <v>164902.90128723573</v>
      </c>
      <c r="CC39" s="19">
        <f t="shared" si="87"/>
        <v>168200.95931298044</v>
      </c>
      <c r="CD39" s="19">
        <f t="shared" si="87"/>
        <v>171564.97849924007</v>
      </c>
      <c r="CE39" s="19">
        <f t="shared" si="87"/>
        <v>174996.27806922488</v>
      </c>
      <c r="CF39" s="19">
        <f t="shared" si="87"/>
        <v>178496.20363060938</v>
      </c>
      <c r="CG39" s="19">
        <f t="shared" si="87"/>
        <v>182066.12770322157</v>
      </c>
      <c r="CH39" s="19">
        <f t="shared" ref="CH39:CL39" si="88">CG39*(1+CH$4)</f>
        <v>185707.45025728602</v>
      </c>
      <c r="CI39" s="19">
        <f t="shared" si="88"/>
        <v>189421.59926243176</v>
      </c>
      <c r="CJ39" s="19">
        <f t="shared" si="88"/>
        <v>193210.0312476804</v>
      </c>
      <c r="CK39" s="19">
        <f t="shared" si="88"/>
        <v>197074.231872634</v>
      </c>
      <c r="CL39" s="19">
        <f t="shared" si="88"/>
        <v>201015.7165100867</v>
      </c>
      <c r="CM39" s="59">
        <f>IF('Critères de recherche'!$N$13&gt;0.01,'EntenteJuil2019 (avec boni)'!O39*(1.01+'Critères de recherche'!$N$13),0)</f>
        <v>0</v>
      </c>
      <c r="CN39" s="19">
        <f t="shared" si="7"/>
        <v>0</v>
      </c>
      <c r="CO39" s="19">
        <f t="shared" si="7"/>
        <v>0</v>
      </c>
      <c r="CP39" s="19">
        <f t="shared" si="7"/>
        <v>0</v>
      </c>
    </row>
    <row r="40" spans="5:94" x14ac:dyDescent="0.25">
      <c r="E40" s="16" t="s">
        <v>21</v>
      </c>
      <c r="F40" s="17">
        <v>4</v>
      </c>
      <c r="G40" s="17">
        <v>4</v>
      </c>
      <c r="H40" s="17">
        <v>12</v>
      </c>
      <c r="I40" s="18">
        <v>40647</v>
      </c>
      <c r="J40" s="18">
        <v>41460</v>
      </c>
      <c r="K40" s="18">
        <v>42289</v>
      </c>
      <c r="L40" s="18">
        <v>43135</v>
      </c>
      <c r="M40" s="18">
        <v>43998</v>
      </c>
      <c r="N40" s="19">
        <v>45537.93</v>
      </c>
      <c r="O40" s="18">
        <v>47230</v>
      </c>
      <c r="P40" s="18">
        <v>48175</v>
      </c>
      <c r="Q40" s="18">
        <v>49259</v>
      </c>
      <c r="R40" s="18">
        <v>50121</v>
      </c>
      <c r="S40" s="18">
        <v>51123</v>
      </c>
      <c r="T40" s="19">
        <f>IF('Critères de recherche'!$N$13&gt;0.01,CP40*(1+T$4),S40*(1+T$4))</f>
        <v>52145.46</v>
      </c>
      <c r="U40" s="19">
        <f t="shared" ref="U40" si="89">T40*(1+U$4)</f>
        <v>53188.369200000001</v>
      </c>
      <c r="V40" s="19">
        <f t="shared" ref="V40:CG40" si="90">U40*(1+V$4)</f>
        <v>54252.136584</v>
      </c>
      <c r="W40" s="19">
        <f t="shared" si="90"/>
        <v>55337.179315679998</v>
      </c>
      <c r="X40" s="19">
        <f t="shared" si="90"/>
        <v>56443.922901993596</v>
      </c>
      <c r="Y40" s="19">
        <f t="shared" si="90"/>
        <v>57572.801360033467</v>
      </c>
      <c r="Z40" s="19">
        <f t="shared" si="90"/>
        <v>58724.257387234138</v>
      </c>
      <c r="AA40" s="19">
        <f t="shared" si="90"/>
        <v>59898.742534978825</v>
      </c>
      <c r="AB40" s="19">
        <f t="shared" si="90"/>
        <v>61096.717385678399</v>
      </c>
      <c r="AC40" s="19">
        <f t="shared" si="90"/>
        <v>62318.651733391969</v>
      </c>
      <c r="AD40" s="19">
        <f t="shared" si="90"/>
        <v>63565.024768059811</v>
      </c>
      <c r="AE40" s="19">
        <f t="shared" si="90"/>
        <v>64836.325263421008</v>
      </c>
      <c r="AF40" s="19">
        <f t="shared" si="90"/>
        <v>66133.051768689431</v>
      </c>
      <c r="AG40" s="19">
        <f t="shared" si="90"/>
        <v>67455.712804063223</v>
      </c>
      <c r="AH40" s="19">
        <f t="shared" si="90"/>
        <v>68804.827060144482</v>
      </c>
      <c r="AI40" s="19">
        <f t="shared" si="90"/>
        <v>70180.923601347371</v>
      </c>
      <c r="AJ40" s="19">
        <f t="shared" si="90"/>
        <v>71584.542073374323</v>
      </c>
      <c r="AK40" s="19">
        <f t="shared" si="90"/>
        <v>73016.232914841807</v>
      </c>
      <c r="AL40" s="19">
        <f t="shared" si="90"/>
        <v>74476.557573138649</v>
      </c>
      <c r="AM40" s="19">
        <f t="shared" si="90"/>
        <v>75966.088724601417</v>
      </c>
      <c r="AN40" s="19">
        <f t="shared" si="90"/>
        <v>77485.410499093443</v>
      </c>
      <c r="AO40" s="19">
        <f t="shared" si="90"/>
        <v>79035.118709075308</v>
      </c>
      <c r="AP40" s="19">
        <f t="shared" si="90"/>
        <v>80615.821083256815</v>
      </c>
      <c r="AQ40" s="19">
        <f t="shared" si="90"/>
        <v>82228.13750492195</v>
      </c>
      <c r="AR40" s="19">
        <f t="shared" si="90"/>
        <v>83872.700255020391</v>
      </c>
      <c r="AS40" s="19">
        <f t="shared" si="90"/>
        <v>85550.154260120806</v>
      </c>
      <c r="AT40" s="19">
        <f t="shared" si="90"/>
        <v>87261.157345323227</v>
      </c>
      <c r="AU40" s="19">
        <f t="shared" si="90"/>
        <v>89006.380492229699</v>
      </c>
      <c r="AV40" s="19">
        <f t="shared" si="90"/>
        <v>90786.508102074295</v>
      </c>
      <c r="AW40" s="19">
        <f t="shared" si="90"/>
        <v>92602.238264115789</v>
      </c>
      <c r="AX40" s="19">
        <f t="shared" si="90"/>
        <v>94454.28302939811</v>
      </c>
      <c r="AY40" s="19">
        <f t="shared" si="90"/>
        <v>96343.368689986077</v>
      </c>
      <c r="AZ40" s="19">
        <f t="shared" si="90"/>
        <v>98270.236063785793</v>
      </c>
      <c r="BA40" s="19">
        <f t="shared" si="90"/>
        <v>100235.64078506151</v>
      </c>
      <c r="BB40" s="19">
        <f t="shared" si="90"/>
        <v>102240.35360076274</v>
      </c>
      <c r="BC40" s="19">
        <f t="shared" si="90"/>
        <v>104285.160672778</v>
      </c>
      <c r="BD40" s="19">
        <f t="shared" si="90"/>
        <v>106370.86388623356</v>
      </c>
      <c r="BE40" s="19">
        <f t="shared" si="90"/>
        <v>108498.28116395824</v>
      </c>
      <c r="BF40" s="19">
        <f t="shared" si="90"/>
        <v>110668.2467872374</v>
      </c>
      <c r="BG40" s="19">
        <f t="shared" si="90"/>
        <v>112881.61172298214</v>
      </c>
      <c r="BH40" s="19">
        <f t="shared" si="90"/>
        <v>115139.24395744178</v>
      </c>
      <c r="BI40" s="19">
        <f t="shared" si="90"/>
        <v>117442.02883659062</v>
      </c>
      <c r="BJ40" s="19">
        <f t="shared" si="90"/>
        <v>119790.86941332243</v>
      </c>
      <c r="BK40" s="19">
        <f t="shared" si="90"/>
        <v>122186.68680158889</v>
      </c>
      <c r="BL40" s="19">
        <f t="shared" si="90"/>
        <v>124630.42053762067</v>
      </c>
      <c r="BM40" s="19">
        <f t="shared" si="90"/>
        <v>127123.02894837309</v>
      </c>
      <c r="BN40" s="19">
        <f t="shared" si="90"/>
        <v>129665.48952734056</v>
      </c>
      <c r="BO40" s="19">
        <f t="shared" si="90"/>
        <v>132258.79931788737</v>
      </c>
      <c r="BP40" s="19">
        <f t="shared" si="90"/>
        <v>134903.97530424513</v>
      </c>
      <c r="BQ40" s="19">
        <f t="shared" si="90"/>
        <v>137602.05481033004</v>
      </c>
      <c r="BR40" s="19">
        <f t="shared" si="90"/>
        <v>140354.09590653665</v>
      </c>
      <c r="BS40" s="19">
        <f t="shared" si="90"/>
        <v>143161.17782466739</v>
      </c>
      <c r="BT40" s="19">
        <f t="shared" si="90"/>
        <v>146024.40138116074</v>
      </c>
      <c r="BU40" s="19">
        <f t="shared" si="90"/>
        <v>148944.88940878396</v>
      </c>
      <c r="BV40" s="19">
        <f t="shared" si="90"/>
        <v>151923.78719695963</v>
      </c>
      <c r="BW40" s="19">
        <f t="shared" si="90"/>
        <v>154962.26294089883</v>
      </c>
      <c r="BX40" s="19">
        <f t="shared" si="90"/>
        <v>158061.5081997168</v>
      </c>
      <c r="BY40" s="19">
        <f t="shared" si="90"/>
        <v>161222.73836371113</v>
      </c>
      <c r="BZ40" s="19">
        <f t="shared" si="90"/>
        <v>164447.19313098537</v>
      </c>
      <c r="CA40" s="19">
        <f t="shared" si="90"/>
        <v>167736.13699360509</v>
      </c>
      <c r="CB40" s="19">
        <f t="shared" si="90"/>
        <v>171090.85973347721</v>
      </c>
      <c r="CC40" s="19">
        <f t="shared" si="90"/>
        <v>174512.67692814674</v>
      </c>
      <c r="CD40" s="19">
        <f t="shared" si="90"/>
        <v>178002.93046670969</v>
      </c>
      <c r="CE40" s="19">
        <f t="shared" si="90"/>
        <v>181562.98907604389</v>
      </c>
      <c r="CF40" s="19">
        <f t="shared" si="90"/>
        <v>185194.24885756476</v>
      </c>
      <c r="CG40" s="19">
        <f t="shared" si="90"/>
        <v>188898.13383471605</v>
      </c>
      <c r="CH40" s="19">
        <f t="shared" ref="CH40:CL40" si="91">CG40*(1+CH$4)</f>
        <v>192676.09651141037</v>
      </c>
      <c r="CI40" s="19">
        <f t="shared" si="91"/>
        <v>196529.61844163859</v>
      </c>
      <c r="CJ40" s="19">
        <f t="shared" si="91"/>
        <v>200460.21081047138</v>
      </c>
      <c r="CK40" s="19">
        <f t="shared" si="91"/>
        <v>204469.41502668083</v>
      </c>
      <c r="CL40" s="19">
        <f t="shared" si="91"/>
        <v>208558.80332721444</v>
      </c>
      <c r="CM40" s="19">
        <f>IF('Critères de recherche'!$N$13&gt;0.01,'EntenteJuil2019 (avec boni)'!O40*(1.01+'Critères de recherche'!$N$13),0)</f>
        <v>0</v>
      </c>
      <c r="CN40" s="59">
        <f t="shared" si="7"/>
        <v>0</v>
      </c>
      <c r="CO40" s="19">
        <f t="shared" si="7"/>
        <v>0</v>
      </c>
      <c r="CP40" s="19">
        <f t="shared" si="7"/>
        <v>0</v>
      </c>
    </row>
    <row r="41" spans="5:94" x14ac:dyDescent="0.25">
      <c r="E41" s="16" t="s">
        <v>21</v>
      </c>
      <c r="F41" s="17">
        <v>5</v>
      </c>
      <c r="G41" s="17">
        <v>5</v>
      </c>
      <c r="H41" s="17">
        <v>12</v>
      </c>
      <c r="I41" s="18">
        <v>42286</v>
      </c>
      <c r="J41" s="18">
        <v>43132</v>
      </c>
      <c r="K41" s="18">
        <v>43995</v>
      </c>
      <c r="L41" s="18">
        <v>44875</v>
      </c>
      <c r="M41" s="18">
        <v>45773</v>
      </c>
      <c r="N41" s="19">
        <v>47375.055</v>
      </c>
      <c r="O41" s="18">
        <v>49001</v>
      </c>
      <c r="P41" s="18">
        <v>49981</v>
      </c>
      <c r="Q41" s="18">
        <v>51106</v>
      </c>
      <c r="R41" s="18">
        <v>52000</v>
      </c>
      <c r="S41" s="18">
        <v>53040</v>
      </c>
      <c r="T41" s="19">
        <f>IF('Critères de recherche'!$N$13&gt;0.01,CP41*(1+T$4),S41*(1+T$4))</f>
        <v>54100.800000000003</v>
      </c>
      <c r="U41" s="19">
        <f t="shared" ref="U41" si="92">T41*(1+U$4)</f>
        <v>55182.816000000006</v>
      </c>
      <c r="V41" s="19">
        <f t="shared" ref="V41:CG41" si="93">U41*(1+V$4)</f>
        <v>56286.472320000008</v>
      </c>
      <c r="W41" s="19">
        <f t="shared" si="93"/>
        <v>57412.201766400009</v>
      </c>
      <c r="X41" s="19">
        <f t="shared" si="93"/>
        <v>58560.445801728012</v>
      </c>
      <c r="Y41" s="19">
        <f t="shared" si="93"/>
        <v>59731.654717762576</v>
      </c>
      <c r="Z41" s="19">
        <f t="shared" si="93"/>
        <v>60926.287812117829</v>
      </c>
      <c r="AA41" s="19">
        <f t="shared" si="93"/>
        <v>62144.813568360187</v>
      </c>
      <c r="AB41" s="19">
        <f t="shared" si="93"/>
        <v>63387.709839727395</v>
      </c>
      <c r="AC41" s="19">
        <f t="shared" si="93"/>
        <v>64655.464036521946</v>
      </c>
      <c r="AD41" s="19">
        <f t="shared" si="93"/>
        <v>65948.573317252391</v>
      </c>
      <c r="AE41" s="19">
        <f t="shared" si="93"/>
        <v>67267.544783597434</v>
      </c>
      <c r="AF41" s="19">
        <f t="shared" si="93"/>
        <v>68612.895679269379</v>
      </c>
      <c r="AG41" s="19">
        <f t="shared" si="93"/>
        <v>69985.153592854767</v>
      </c>
      <c r="AH41" s="19">
        <f t="shared" si="93"/>
        <v>71384.856664711857</v>
      </c>
      <c r="AI41" s="19">
        <f t="shared" si="93"/>
        <v>72812.553798006091</v>
      </c>
      <c r="AJ41" s="19">
        <f t="shared" si="93"/>
        <v>74268.804873966219</v>
      </c>
      <c r="AK41" s="19">
        <f t="shared" si="93"/>
        <v>75754.180971445545</v>
      </c>
      <c r="AL41" s="19">
        <f t="shared" si="93"/>
        <v>77269.26459087446</v>
      </c>
      <c r="AM41" s="19">
        <f t="shared" si="93"/>
        <v>78814.649882691956</v>
      </c>
      <c r="AN41" s="19">
        <f t="shared" si="93"/>
        <v>80390.942880345799</v>
      </c>
      <c r="AO41" s="19">
        <f t="shared" si="93"/>
        <v>81998.761737952722</v>
      </c>
      <c r="AP41" s="19">
        <f t="shared" si="93"/>
        <v>83638.736972711777</v>
      </c>
      <c r="AQ41" s="19">
        <f t="shared" si="93"/>
        <v>85311.511712166015</v>
      </c>
      <c r="AR41" s="19">
        <f t="shared" si="93"/>
        <v>87017.74194640934</v>
      </c>
      <c r="AS41" s="19">
        <f t="shared" si="93"/>
        <v>88758.096785337533</v>
      </c>
      <c r="AT41" s="19">
        <f t="shared" si="93"/>
        <v>90533.258721044287</v>
      </c>
      <c r="AU41" s="19">
        <f t="shared" si="93"/>
        <v>92343.923895465181</v>
      </c>
      <c r="AV41" s="19">
        <f t="shared" si="93"/>
        <v>94190.802373374492</v>
      </c>
      <c r="AW41" s="19">
        <f t="shared" si="93"/>
        <v>96074.618420841987</v>
      </c>
      <c r="AX41" s="19">
        <f t="shared" si="93"/>
        <v>97996.110789258833</v>
      </c>
      <c r="AY41" s="19">
        <f t="shared" si="93"/>
        <v>99956.03300504401</v>
      </c>
      <c r="AZ41" s="19">
        <f t="shared" si="93"/>
        <v>101955.1536651449</v>
      </c>
      <c r="BA41" s="19">
        <f t="shared" si="93"/>
        <v>103994.2567384478</v>
      </c>
      <c r="BB41" s="19">
        <f t="shared" si="93"/>
        <v>106074.14187321677</v>
      </c>
      <c r="BC41" s="19">
        <f t="shared" si="93"/>
        <v>108195.62471068111</v>
      </c>
      <c r="BD41" s="19">
        <f t="shared" si="93"/>
        <v>110359.53720489473</v>
      </c>
      <c r="BE41" s="19">
        <f t="shared" si="93"/>
        <v>112566.72794899263</v>
      </c>
      <c r="BF41" s="19">
        <f t="shared" si="93"/>
        <v>114818.06250797249</v>
      </c>
      <c r="BG41" s="19">
        <f t="shared" si="93"/>
        <v>117114.42375813193</v>
      </c>
      <c r="BH41" s="19">
        <f t="shared" si="93"/>
        <v>119456.71223329457</v>
      </c>
      <c r="BI41" s="19">
        <f t="shared" si="93"/>
        <v>121845.84647796047</v>
      </c>
      <c r="BJ41" s="19">
        <f t="shared" si="93"/>
        <v>124282.76340751968</v>
      </c>
      <c r="BK41" s="19">
        <f t="shared" si="93"/>
        <v>126768.41867567008</v>
      </c>
      <c r="BL41" s="19">
        <f t="shared" si="93"/>
        <v>129303.78704918349</v>
      </c>
      <c r="BM41" s="19">
        <f t="shared" si="93"/>
        <v>131889.86279016716</v>
      </c>
      <c r="BN41" s="19">
        <f t="shared" si="93"/>
        <v>134527.66004597049</v>
      </c>
      <c r="BO41" s="19">
        <f t="shared" si="93"/>
        <v>137218.21324688991</v>
      </c>
      <c r="BP41" s="19">
        <f t="shared" si="93"/>
        <v>139962.57751182769</v>
      </c>
      <c r="BQ41" s="19">
        <f t="shared" si="93"/>
        <v>142761.82906206424</v>
      </c>
      <c r="BR41" s="19">
        <f t="shared" si="93"/>
        <v>145617.06564330551</v>
      </c>
      <c r="BS41" s="19">
        <f t="shared" si="93"/>
        <v>148529.40695617162</v>
      </c>
      <c r="BT41" s="19">
        <f t="shared" si="93"/>
        <v>151499.99509529505</v>
      </c>
      <c r="BU41" s="19">
        <f t="shared" si="93"/>
        <v>154529.99499720096</v>
      </c>
      <c r="BV41" s="19">
        <f t="shared" si="93"/>
        <v>157620.594897145</v>
      </c>
      <c r="BW41" s="19">
        <f t="shared" si="93"/>
        <v>160773.00679508789</v>
      </c>
      <c r="BX41" s="19">
        <f t="shared" si="93"/>
        <v>163988.46693098964</v>
      </c>
      <c r="BY41" s="19">
        <f t="shared" si="93"/>
        <v>167268.23626960945</v>
      </c>
      <c r="BZ41" s="19">
        <f t="shared" si="93"/>
        <v>170613.60099500165</v>
      </c>
      <c r="CA41" s="19">
        <f t="shared" si="93"/>
        <v>174025.87301490168</v>
      </c>
      <c r="CB41" s="19">
        <f t="shared" si="93"/>
        <v>177506.3904751997</v>
      </c>
      <c r="CC41" s="19">
        <f t="shared" si="93"/>
        <v>181056.51828470369</v>
      </c>
      <c r="CD41" s="19">
        <f t="shared" si="93"/>
        <v>184677.64865039778</v>
      </c>
      <c r="CE41" s="19">
        <f t="shared" si="93"/>
        <v>188371.20162340574</v>
      </c>
      <c r="CF41" s="19">
        <f t="shared" si="93"/>
        <v>192138.62565587385</v>
      </c>
      <c r="CG41" s="19">
        <f t="shared" si="93"/>
        <v>195981.39816899132</v>
      </c>
      <c r="CH41" s="19">
        <f t="shared" ref="CH41:CL41" si="94">CG41*(1+CH$4)</f>
        <v>199901.02613237116</v>
      </c>
      <c r="CI41" s="19">
        <f t="shared" si="94"/>
        <v>203899.04665501858</v>
      </c>
      <c r="CJ41" s="19">
        <f t="shared" si="94"/>
        <v>207977.02758811894</v>
      </c>
      <c r="CK41" s="19">
        <f t="shared" si="94"/>
        <v>212136.56813988133</v>
      </c>
      <c r="CL41" s="19">
        <f t="shared" si="94"/>
        <v>216379.29950267897</v>
      </c>
      <c r="CM41" s="19">
        <f>IF('Critères de recherche'!$N$13&gt;0.01,'EntenteJuil2019 (avec boni)'!O41*(1.01+'Critères de recherche'!$N$13),0)</f>
        <v>0</v>
      </c>
      <c r="CN41" s="19">
        <f t="shared" si="7"/>
        <v>0</v>
      </c>
      <c r="CO41" s="59">
        <f t="shared" si="7"/>
        <v>0</v>
      </c>
      <c r="CP41" s="19">
        <f t="shared" si="7"/>
        <v>0</v>
      </c>
    </row>
    <row r="42" spans="5:94" x14ac:dyDescent="0.25">
      <c r="E42" s="16" t="s">
        <v>21</v>
      </c>
      <c r="F42" s="17">
        <v>6</v>
      </c>
      <c r="G42" s="17">
        <v>6</v>
      </c>
      <c r="H42" s="17">
        <v>12</v>
      </c>
      <c r="I42" s="18">
        <v>43720</v>
      </c>
      <c r="J42" s="18">
        <v>44594</v>
      </c>
      <c r="K42" s="18">
        <v>45486</v>
      </c>
      <c r="L42" s="18">
        <v>46396</v>
      </c>
      <c r="M42" s="18">
        <v>47324</v>
      </c>
      <c r="N42" s="19">
        <v>48980.34</v>
      </c>
      <c r="O42" s="18">
        <v>50838</v>
      </c>
      <c r="P42" s="18">
        <v>51855</v>
      </c>
      <c r="Q42" s="18">
        <v>53022</v>
      </c>
      <c r="R42" s="18">
        <v>53950</v>
      </c>
      <c r="S42" s="18">
        <v>55029</v>
      </c>
      <c r="T42" s="19">
        <f>IF('Critères de recherche'!$N$13&gt;0.01,CP42*(1+T$4),S42*(1+T$4))</f>
        <v>56129.58</v>
      </c>
      <c r="U42" s="19">
        <f t="shared" ref="U42" si="95">T42*(1+U$4)</f>
        <v>57252.171600000001</v>
      </c>
      <c r="V42" s="19">
        <f t="shared" ref="V42:CG42" si="96">U42*(1+V$4)</f>
        <v>58397.215032</v>
      </c>
      <c r="W42" s="19">
        <f t="shared" si="96"/>
        <v>59565.159332640003</v>
      </c>
      <c r="X42" s="19">
        <f t="shared" si="96"/>
        <v>60756.462519292807</v>
      </c>
      <c r="Y42" s="19">
        <f t="shared" si="96"/>
        <v>61971.591769678664</v>
      </c>
      <c r="Z42" s="19">
        <f t="shared" si="96"/>
        <v>63211.023605072238</v>
      </c>
      <c r="AA42" s="19">
        <f t="shared" si="96"/>
        <v>64475.24407717368</v>
      </c>
      <c r="AB42" s="19">
        <f t="shared" si="96"/>
        <v>65764.748958717159</v>
      </c>
      <c r="AC42" s="19">
        <f t="shared" si="96"/>
        <v>67080.043937891503</v>
      </c>
      <c r="AD42" s="19">
        <f t="shared" si="96"/>
        <v>68421.644816649336</v>
      </c>
      <c r="AE42" s="19">
        <f t="shared" si="96"/>
        <v>69790.077712982325</v>
      </c>
      <c r="AF42" s="19">
        <f t="shared" si="96"/>
        <v>71185.87926724198</v>
      </c>
      <c r="AG42" s="19">
        <f t="shared" si="96"/>
        <v>72609.596852586823</v>
      </c>
      <c r="AH42" s="19">
        <f t="shared" si="96"/>
        <v>74061.788789638566</v>
      </c>
      <c r="AI42" s="19">
        <f t="shared" si="96"/>
        <v>75543.024565431333</v>
      </c>
      <c r="AJ42" s="19">
        <f t="shared" si="96"/>
        <v>77053.885056739964</v>
      </c>
      <c r="AK42" s="19">
        <f t="shared" si="96"/>
        <v>78594.96275787476</v>
      </c>
      <c r="AL42" s="19">
        <f t="shared" si="96"/>
        <v>80166.862013032252</v>
      </c>
      <c r="AM42" s="19">
        <f t="shared" si="96"/>
        <v>81770.1992532929</v>
      </c>
      <c r="AN42" s="19">
        <f t="shared" si="96"/>
        <v>83405.603238358759</v>
      </c>
      <c r="AO42" s="19">
        <f t="shared" si="96"/>
        <v>85073.715303125937</v>
      </c>
      <c r="AP42" s="19">
        <f t="shared" si="96"/>
        <v>86775.189609188456</v>
      </c>
      <c r="AQ42" s="19">
        <f t="shared" si="96"/>
        <v>88510.69340137222</v>
      </c>
      <c r="AR42" s="19">
        <f t="shared" si="96"/>
        <v>90280.907269399671</v>
      </c>
      <c r="AS42" s="19">
        <f t="shared" si="96"/>
        <v>92086.525414787669</v>
      </c>
      <c r="AT42" s="19">
        <f t="shared" si="96"/>
        <v>93928.25592308343</v>
      </c>
      <c r="AU42" s="19">
        <f t="shared" si="96"/>
        <v>95806.821041545103</v>
      </c>
      <c r="AV42" s="19">
        <f t="shared" si="96"/>
        <v>97722.957462376013</v>
      </c>
      <c r="AW42" s="19">
        <f t="shared" si="96"/>
        <v>99677.416611623528</v>
      </c>
      <c r="AX42" s="19">
        <f t="shared" si="96"/>
        <v>101670.964943856</v>
      </c>
      <c r="AY42" s="19">
        <f t="shared" si="96"/>
        <v>103704.38424273313</v>
      </c>
      <c r="AZ42" s="19">
        <f t="shared" si="96"/>
        <v>105778.47192758779</v>
      </c>
      <c r="BA42" s="19">
        <f t="shared" si="96"/>
        <v>107894.04136613954</v>
      </c>
      <c r="BB42" s="19">
        <f t="shared" si="96"/>
        <v>110051.92219346233</v>
      </c>
      <c r="BC42" s="19">
        <f t="shared" si="96"/>
        <v>112252.96063733158</v>
      </c>
      <c r="BD42" s="19">
        <f t="shared" si="96"/>
        <v>114498.01985007821</v>
      </c>
      <c r="BE42" s="19">
        <f t="shared" si="96"/>
        <v>116787.98024707977</v>
      </c>
      <c r="BF42" s="19">
        <f t="shared" si="96"/>
        <v>119123.73985202138</v>
      </c>
      <c r="BG42" s="19">
        <f t="shared" si="96"/>
        <v>121506.2146490618</v>
      </c>
      <c r="BH42" s="19">
        <f t="shared" si="96"/>
        <v>123936.33894204305</v>
      </c>
      <c r="BI42" s="19">
        <f t="shared" si="96"/>
        <v>126415.06572088391</v>
      </c>
      <c r="BJ42" s="19">
        <f t="shared" si="96"/>
        <v>128943.36703530159</v>
      </c>
      <c r="BK42" s="19">
        <f t="shared" si="96"/>
        <v>131522.23437600763</v>
      </c>
      <c r="BL42" s="19">
        <f t="shared" si="96"/>
        <v>134152.67906352779</v>
      </c>
      <c r="BM42" s="19">
        <f t="shared" si="96"/>
        <v>136835.73264479835</v>
      </c>
      <c r="BN42" s="19">
        <f t="shared" si="96"/>
        <v>139572.44729769431</v>
      </c>
      <c r="BO42" s="19">
        <f t="shared" si="96"/>
        <v>142363.8962436482</v>
      </c>
      <c r="BP42" s="19">
        <f t="shared" si="96"/>
        <v>145211.17416852116</v>
      </c>
      <c r="BQ42" s="19">
        <f t="shared" si="96"/>
        <v>148115.39765189157</v>
      </c>
      <c r="BR42" s="19">
        <f t="shared" si="96"/>
        <v>151077.70560492942</v>
      </c>
      <c r="BS42" s="19">
        <f t="shared" si="96"/>
        <v>154099.25971702801</v>
      </c>
      <c r="BT42" s="19">
        <f t="shared" si="96"/>
        <v>157181.24491136856</v>
      </c>
      <c r="BU42" s="19">
        <f t="shared" si="96"/>
        <v>160324.86980959593</v>
      </c>
      <c r="BV42" s="19">
        <f t="shared" si="96"/>
        <v>163531.36720578786</v>
      </c>
      <c r="BW42" s="19">
        <f t="shared" si="96"/>
        <v>166801.99454990361</v>
      </c>
      <c r="BX42" s="19">
        <f t="shared" si="96"/>
        <v>170138.03444090168</v>
      </c>
      <c r="BY42" s="19">
        <f t="shared" si="96"/>
        <v>173540.79512971971</v>
      </c>
      <c r="BZ42" s="19">
        <f t="shared" si="96"/>
        <v>177011.6110323141</v>
      </c>
      <c r="CA42" s="19">
        <f t="shared" si="96"/>
        <v>180551.84325296039</v>
      </c>
      <c r="CB42" s="19">
        <f t="shared" si="96"/>
        <v>184162.88011801959</v>
      </c>
      <c r="CC42" s="19">
        <f t="shared" si="96"/>
        <v>187846.13772037998</v>
      </c>
      <c r="CD42" s="19">
        <f t="shared" si="96"/>
        <v>191603.06047478758</v>
      </c>
      <c r="CE42" s="19">
        <f t="shared" si="96"/>
        <v>195435.12168428334</v>
      </c>
      <c r="CF42" s="19">
        <f t="shared" si="96"/>
        <v>199343.82411796899</v>
      </c>
      <c r="CG42" s="19">
        <f t="shared" si="96"/>
        <v>203330.70060032839</v>
      </c>
      <c r="CH42" s="19">
        <f t="shared" ref="CH42:CL42" si="97">CG42*(1+CH$4)</f>
        <v>207397.31461233497</v>
      </c>
      <c r="CI42" s="19">
        <f t="shared" si="97"/>
        <v>211545.26090458166</v>
      </c>
      <c r="CJ42" s="19">
        <f t="shared" si="97"/>
        <v>215776.16612267331</v>
      </c>
      <c r="CK42" s="19">
        <f t="shared" si="97"/>
        <v>220091.68944512677</v>
      </c>
      <c r="CL42" s="19">
        <f t="shared" si="97"/>
        <v>224493.5232340293</v>
      </c>
      <c r="CM42" s="19">
        <f>IF('Critères de recherche'!$N$13&gt;0.01,'EntenteJuil2019 (avec boni)'!O42*(1.01+'Critères de recherche'!$N$13),0)</f>
        <v>0</v>
      </c>
      <c r="CN42" s="19">
        <f t="shared" si="7"/>
        <v>0</v>
      </c>
      <c r="CO42" s="19">
        <f t="shared" si="7"/>
        <v>0</v>
      </c>
      <c r="CP42" s="59">
        <f t="shared" si="7"/>
        <v>0</v>
      </c>
    </row>
    <row r="43" spans="5:94" x14ac:dyDescent="0.25">
      <c r="E43" s="16" t="s">
        <v>21</v>
      </c>
      <c r="F43" s="17">
        <v>7</v>
      </c>
      <c r="G43" s="17">
        <v>7</v>
      </c>
      <c r="H43" s="17">
        <v>12</v>
      </c>
      <c r="I43" s="18">
        <v>45528</v>
      </c>
      <c r="J43" s="18">
        <v>46439</v>
      </c>
      <c r="K43" s="18">
        <v>47368</v>
      </c>
      <c r="L43" s="18">
        <v>48315</v>
      </c>
      <c r="M43" s="18">
        <v>49281</v>
      </c>
      <c r="N43" s="19">
        <v>51005.834999999999</v>
      </c>
      <c r="O43" s="18">
        <v>52745</v>
      </c>
      <c r="P43" s="18">
        <v>53800</v>
      </c>
      <c r="Q43" s="18">
        <v>55011</v>
      </c>
      <c r="R43" s="18">
        <v>55974</v>
      </c>
      <c r="S43" s="18">
        <v>57093</v>
      </c>
      <c r="T43" s="19">
        <f>IF('Critères de recherche'!$N$13&gt;0.01,CP43*(1+T$4),S43*(1+T$4))</f>
        <v>58234.86</v>
      </c>
      <c r="U43" s="19">
        <f t="shared" ref="U43" si="98">T43*(1+U$4)</f>
        <v>59399.557200000003</v>
      </c>
      <c r="V43" s="19">
        <f t="shared" ref="V43:CG43" si="99">U43*(1+V$4)</f>
        <v>60587.548344000003</v>
      </c>
      <c r="W43" s="19">
        <f t="shared" si="99"/>
        <v>61799.29931088</v>
      </c>
      <c r="X43" s="19">
        <f t="shared" si="99"/>
        <v>63035.285297097602</v>
      </c>
      <c r="Y43" s="19">
        <f t="shared" si="99"/>
        <v>64295.991003039555</v>
      </c>
      <c r="Z43" s="19">
        <f t="shared" si="99"/>
        <v>65581.910823100348</v>
      </c>
      <c r="AA43" s="19">
        <f t="shared" si="99"/>
        <v>66893.549039562349</v>
      </c>
      <c r="AB43" s="19">
        <f t="shared" si="99"/>
        <v>68231.420020353602</v>
      </c>
      <c r="AC43" s="19">
        <f t="shared" si="99"/>
        <v>69596.048420760679</v>
      </c>
      <c r="AD43" s="19">
        <f t="shared" si="99"/>
        <v>70987.969389175894</v>
      </c>
      <c r="AE43" s="19">
        <f t="shared" si="99"/>
        <v>72407.728776959411</v>
      </c>
      <c r="AF43" s="19">
        <f t="shared" si="99"/>
        <v>73855.883352498597</v>
      </c>
      <c r="AG43" s="19">
        <f t="shared" si="99"/>
        <v>75333.001019548567</v>
      </c>
      <c r="AH43" s="19">
        <f t="shared" si="99"/>
        <v>76839.661039939543</v>
      </c>
      <c r="AI43" s="19">
        <f t="shared" si="99"/>
        <v>78376.454260738334</v>
      </c>
      <c r="AJ43" s="19">
        <f t="shared" si="99"/>
        <v>79943.983345953107</v>
      </c>
      <c r="AK43" s="19">
        <f t="shared" si="99"/>
        <v>81542.863012872171</v>
      </c>
      <c r="AL43" s="19">
        <f t="shared" si="99"/>
        <v>83173.720273129613</v>
      </c>
      <c r="AM43" s="19">
        <f t="shared" si="99"/>
        <v>84837.194678592205</v>
      </c>
      <c r="AN43" s="19">
        <f t="shared" si="99"/>
        <v>86533.938572164057</v>
      </c>
      <c r="AO43" s="19">
        <f t="shared" si="99"/>
        <v>88264.617343607344</v>
      </c>
      <c r="AP43" s="19">
        <f t="shared" si="99"/>
        <v>90029.909690479486</v>
      </c>
      <c r="AQ43" s="19">
        <f t="shared" si="99"/>
        <v>91830.50788428908</v>
      </c>
      <c r="AR43" s="19">
        <f t="shared" si="99"/>
        <v>93667.118041974856</v>
      </c>
      <c r="AS43" s="19">
        <f t="shared" si="99"/>
        <v>95540.460402814351</v>
      </c>
      <c r="AT43" s="19">
        <f t="shared" si="99"/>
        <v>97451.269610870644</v>
      </c>
      <c r="AU43" s="19">
        <f t="shared" si="99"/>
        <v>99400.29500308806</v>
      </c>
      <c r="AV43" s="19">
        <f t="shared" si="99"/>
        <v>101388.30090314982</v>
      </c>
      <c r="AW43" s="19">
        <f t="shared" si="99"/>
        <v>103416.06692121283</v>
      </c>
      <c r="AX43" s="19">
        <f t="shared" si="99"/>
        <v>105484.38825963708</v>
      </c>
      <c r="AY43" s="19">
        <f t="shared" si="99"/>
        <v>107594.07602482983</v>
      </c>
      <c r="AZ43" s="19">
        <f t="shared" si="99"/>
        <v>109745.95754532643</v>
      </c>
      <c r="BA43" s="19">
        <f t="shared" si="99"/>
        <v>111940.87669623295</v>
      </c>
      <c r="BB43" s="19">
        <f t="shared" si="99"/>
        <v>114179.69423015762</v>
      </c>
      <c r="BC43" s="19">
        <f t="shared" si="99"/>
        <v>116463.28811476077</v>
      </c>
      <c r="BD43" s="19">
        <f t="shared" si="99"/>
        <v>118792.55387705599</v>
      </c>
      <c r="BE43" s="19">
        <f t="shared" si="99"/>
        <v>121168.40495459712</v>
      </c>
      <c r="BF43" s="19">
        <f t="shared" si="99"/>
        <v>123591.77305368906</v>
      </c>
      <c r="BG43" s="19">
        <f t="shared" si="99"/>
        <v>126063.60851476285</v>
      </c>
      <c r="BH43" s="19">
        <f t="shared" si="99"/>
        <v>128584.8806850581</v>
      </c>
      <c r="BI43" s="19">
        <f t="shared" si="99"/>
        <v>131156.57829875927</v>
      </c>
      <c r="BJ43" s="19">
        <f t="shared" si="99"/>
        <v>133779.70986473447</v>
      </c>
      <c r="BK43" s="19">
        <f t="shared" si="99"/>
        <v>136455.30406202917</v>
      </c>
      <c r="BL43" s="19">
        <f t="shared" si="99"/>
        <v>139184.41014326975</v>
      </c>
      <c r="BM43" s="19">
        <f t="shared" si="99"/>
        <v>141968.09834613514</v>
      </c>
      <c r="BN43" s="19">
        <f t="shared" si="99"/>
        <v>144807.46031305785</v>
      </c>
      <c r="BO43" s="19">
        <f t="shared" si="99"/>
        <v>147703.609519319</v>
      </c>
      <c r="BP43" s="19">
        <f t="shared" si="99"/>
        <v>150657.68170970539</v>
      </c>
      <c r="BQ43" s="19">
        <f t="shared" si="99"/>
        <v>153670.8353438995</v>
      </c>
      <c r="BR43" s="19">
        <f t="shared" si="99"/>
        <v>156744.25205077749</v>
      </c>
      <c r="BS43" s="19">
        <f t="shared" si="99"/>
        <v>159879.13709179303</v>
      </c>
      <c r="BT43" s="19">
        <f t="shared" si="99"/>
        <v>163076.71983362889</v>
      </c>
      <c r="BU43" s="19">
        <f t="shared" si="99"/>
        <v>166338.25423030148</v>
      </c>
      <c r="BV43" s="19">
        <f t="shared" si="99"/>
        <v>169665.01931490752</v>
      </c>
      <c r="BW43" s="19">
        <f t="shared" si="99"/>
        <v>173058.31970120568</v>
      </c>
      <c r="BX43" s="19">
        <f t="shared" si="99"/>
        <v>176519.4860952298</v>
      </c>
      <c r="BY43" s="19">
        <f t="shared" si="99"/>
        <v>180049.87581713439</v>
      </c>
      <c r="BZ43" s="19">
        <f t="shared" si="99"/>
        <v>183650.8733334771</v>
      </c>
      <c r="CA43" s="19">
        <f t="shared" si="99"/>
        <v>187323.89080014665</v>
      </c>
      <c r="CB43" s="19">
        <f t="shared" si="99"/>
        <v>191070.36861614959</v>
      </c>
      <c r="CC43" s="19">
        <f t="shared" si="99"/>
        <v>194891.77598847257</v>
      </c>
      <c r="CD43" s="19">
        <f t="shared" si="99"/>
        <v>198789.61150824203</v>
      </c>
      <c r="CE43" s="19">
        <f t="shared" si="99"/>
        <v>202765.40373840687</v>
      </c>
      <c r="CF43" s="19">
        <f t="shared" si="99"/>
        <v>206820.711813175</v>
      </c>
      <c r="CG43" s="19">
        <f t="shared" si="99"/>
        <v>210957.12604943852</v>
      </c>
      <c r="CH43" s="19">
        <f t="shared" ref="CH43:CL43" si="100">CG43*(1+CH$4)</f>
        <v>215176.26857042729</v>
      </c>
      <c r="CI43" s="19">
        <f t="shared" si="100"/>
        <v>219479.79394183584</v>
      </c>
      <c r="CJ43" s="19">
        <f t="shared" si="100"/>
        <v>223869.38982067257</v>
      </c>
      <c r="CK43" s="19">
        <f t="shared" si="100"/>
        <v>228346.77761708602</v>
      </c>
      <c r="CL43" s="19">
        <f t="shared" si="100"/>
        <v>232913.71316942773</v>
      </c>
      <c r="CM43" s="19">
        <f>IF('Critères de recherche'!$N$13&gt;0.01,'EntenteJuil2019 (avec boni)'!O43*(1.01+'Critères de recherche'!$N$13),0)</f>
        <v>0</v>
      </c>
      <c r="CN43" s="19">
        <f t="shared" si="7"/>
        <v>0</v>
      </c>
      <c r="CO43" s="19">
        <f t="shared" si="7"/>
        <v>0</v>
      </c>
      <c r="CP43" s="19">
        <f t="shared" si="7"/>
        <v>0</v>
      </c>
    </row>
    <row r="44" spans="5:94" x14ac:dyDescent="0.25">
      <c r="E44" s="16" t="s">
        <v>21</v>
      </c>
      <c r="F44" s="17">
        <v>8</v>
      </c>
      <c r="G44" s="17">
        <v>8</v>
      </c>
      <c r="H44" s="17">
        <v>12</v>
      </c>
      <c r="I44" s="18">
        <v>47204</v>
      </c>
      <c r="J44" s="18">
        <v>48148</v>
      </c>
      <c r="K44" s="18">
        <v>49111</v>
      </c>
      <c r="L44" s="18">
        <v>50093</v>
      </c>
      <c r="M44" s="18">
        <v>51095</v>
      </c>
      <c r="N44" s="19">
        <v>52883.324999999997</v>
      </c>
      <c r="O44" s="18">
        <v>54723</v>
      </c>
      <c r="P44" s="18">
        <v>55817</v>
      </c>
      <c r="Q44" s="18">
        <v>57073</v>
      </c>
      <c r="R44" s="18">
        <v>58072</v>
      </c>
      <c r="S44" s="18">
        <v>59233</v>
      </c>
      <c r="T44" s="19">
        <f>IF('Critères de recherche'!$N$13&gt;0.01,CP44*(1+T$4),S44*(1+T$4))</f>
        <v>60417.66</v>
      </c>
      <c r="U44" s="19">
        <f t="shared" ref="U44" si="101">T44*(1+U$4)</f>
        <v>61626.013200000001</v>
      </c>
      <c r="V44" s="19">
        <f t="shared" ref="V44:CG44" si="102">U44*(1+V$4)</f>
        <v>62858.533464</v>
      </c>
      <c r="W44" s="19">
        <f t="shared" si="102"/>
        <v>64115.70413328</v>
      </c>
      <c r="X44" s="19">
        <f t="shared" si="102"/>
        <v>65398.018215945602</v>
      </c>
      <c r="Y44" s="19">
        <f t="shared" si="102"/>
        <v>66705.97858026452</v>
      </c>
      <c r="Z44" s="19">
        <f t="shared" si="102"/>
        <v>68040.09815186981</v>
      </c>
      <c r="AA44" s="19">
        <f t="shared" si="102"/>
        <v>69400.900114907214</v>
      </c>
      <c r="AB44" s="19">
        <f t="shared" si="102"/>
        <v>70788.918117205365</v>
      </c>
      <c r="AC44" s="19">
        <f t="shared" si="102"/>
        <v>72204.696479549471</v>
      </c>
      <c r="AD44" s="19">
        <f t="shared" si="102"/>
        <v>73648.790409140463</v>
      </c>
      <c r="AE44" s="19">
        <f t="shared" si="102"/>
        <v>75121.766217323267</v>
      </c>
      <c r="AF44" s="19">
        <f t="shared" si="102"/>
        <v>76624.20154166974</v>
      </c>
      <c r="AG44" s="19">
        <f t="shared" si="102"/>
        <v>78156.685572503135</v>
      </c>
      <c r="AH44" s="19">
        <f t="shared" si="102"/>
        <v>79719.819283953198</v>
      </c>
      <c r="AI44" s="19">
        <f t="shared" si="102"/>
        <v>81314.215669632264</v>
      </c>
      <c r="AJ44" s="19">
        <f t="shared" si="102"/>
        <v>82940.499983024914</v>
      </c>
      <c r="AK44" s="19">
        <f t="shared" si="102"/>
        <v>84599.309982685416</v>
      </c>
      <c r="AL44" s="19">
        <f t="shared" si="102"/>
        <v>86291.296182339123</v>
      </c>
      <c r="AM44" s="19">
        <f t="shared" si="102"/>
        <v>88017.122105985909</v>
      </c>
      <c r="AN44" s="19">
        <f t="shared" si="102"/>
        <v>89777.464548105636</v>
      </c>
      <c r="AO44" s="19">
        <f t="shared" si="102"/>
        <v>91573.013839067746</v>
      </c>
      <c r="AP44" s="19">
        <f t="shared" si="102"/>
        <v>93404.474115849109</v>
      </c>
      <c r="AQ44" s="19">
        <f t="shared" si="102"/>
        <v>95272.563598166089</v>
      </c>
      <c r="AR44" s="19">
        <f t="shared" si="102"/>
        <v>97178.014870129409</v>
      </c>
      <c r="AS44" s="19">
        <f t="shared" si="102"/>
        <v>99121.575167532006</v>
      </c>
      <c r="AT44" s="19">
        <f t="shared" si="102"/>
        <v>101104.00667088265</v>
      </c>
      <c r="AU44" s="19">
        <f t="shared" si="102"/>
        <v>103126.0868043003</v>
      </c>
      <c r="AV44" s="19">
        <f t="shared" si="102"/>
        <v>105188.60854038631</v>
      </c>
      <c r="AW44" s="19">
        <f t="shared" si="102"/>
        <v>107292.38071119404</v>
      </c>
      <c r="AX44" s="19">
        <f t="shared" si="102"/>
        <v>109438.22832541792</v>
      </c>
      <c r="AY44" s="19">
        <f t="shared" si="102"/>
        <v>111626.99289192627</v>
      </c>
      <c r="AZ44" s="19">
        <f t="shared" si="102"/>
        <v>113859.5327497648</v>
      </c>
      <c r="BA44" s="19">
        <f t="shared" si="102"/>
        <v>116136.72340476009</v>
      </c>
      <c r="BB44" s="19">
        <f t="shared" si="102"/>
        <v>118459.4578728553</v>
      </c>
      <c r="BC44" s="19">
        <f t="shared" si="102"/>
        <v>120828.64703031241</v>
      </c>
      <c r="BD44" s="19">
        <f t="shared" si="102"/>
        <v>123245.21997091865</v>
      </c>
      <c r="BE44" s="19">
        <f t="shared" si="102"/>
        <v>125710.12437033703</v>
      </c>
      <c r="BF44" s="19">
        <f t="shared" si="102"/>
        <v>128224.32685774377</v>
      </c>
      <c r="BG44" s="19">
        <f t="shared" si="102"/>
        <v>130788.81339489865</v>
      </c>
      <c r="BH44" s="19">
        <f t="shared" si="102"/>
        <v>133404.58966279661</v>
      </c>
      <c r="BI44" s="19">
        <f t="shared" si="102"/>
        <v>136072.68145605255</v>
      </c>
      <c r="BJ44" s="19">
        <f t="shared" si="102"/>
        <v>138794.13508517362</v>
      </c>
      <c r="BK44" s="19">
        <f t="shared" si="102"/>
        <v>141570.01778687708</v>
      </c>
      <c r="BL44" s="19">
        <f t="shared" si="102"/>
        <v>144401.41814261462</v>
      </c>
      <c r="BM44" s="19">
        <f t="shared" si="102"/>
        <v>147289.44650546691</v>
      </c>
      <c r="BN44" s="19">
        <f t="shared" si="102"/>
        <v>150235.23543557627</v>
      </c>
      <c r="BO44" s="19">
        <f t="shared" si="102"/>
        <v>153239.9401442878</v>
      </c>
      <c r="BP44" s="19">
        <f t="shared" si="102"/>
        <v>156304.73894717355</v>
      </c>
      <c r="BQ44" s="19">
        <f t="shared" si="102"/>
        <v>159430.83372611704</v>
      </c>
      <c r="BR44" s="19">
        <f t="shared" si="102"/>
        <v>162619.45040063938</v>
      </c>
      <c r="BS44" s="19">
        <f t="shared" si="102"/>
        <v>165871.83940865219</v>
      </c>
      <c r="BT44" s="19">
        <f t="shared" si="102"/>
        <v>169189.27619682523</v>
      </c>
      <c r="BU44" s="19">
        <f t="shared" si="102"/>
        <v>172573.06172076173</v>
      </c>
      <c r="BV44" s="19">
        <f t="shared" si="102"/>
        <v>176024.52295517697</v>
      </c>
      <c r="BW44" s="19">
        <f t="shared" si="102"/>
        <v>179545.01341428052</v>
      </c>
      <c r="BX44" s="19">
        <f t="shared" si="102"/>
        <v>183135.91368256614</v>
      </c>
      <c r="BY44" s="19">
        <f t="shared" si="102"/>
        <v>186798.63195621746</v>
      </c>
      <c r="BZ44" s="19">
        <f t="shared" si="102"/>
        <v>190534.60459534181</v>
      </c>
      <c r="CA44" s="19">
        <f t="shared" si="102"/>
        <v>194345.29668724866</v>
      </c>
      <c r="CB44" s="19">
        <f t="shared" si="102"/>
        <v>198232.20262099363</v>
      </c>
      <c r="CC44" s="19">
        <f t="shared" si="102"/>
        <v>202196.8466734135</v>
      </c>
      <c r="CD44" s="19">
        <f t="shared" si="102"/>
        <v>206240.78360688177</v>
      </c>
      <c r="CE44" s="19">
        <f t="shared" si="102"/>
        <v>210365.5992790194</v>
      </c>
      <c r="CF44" s="19">
        <f t="shared" si="102"/>
        <v>214572.9112645998</v>
      </c>
      <c r="CG44" s="19">
        <f t="shared" si="102"/>
        <v>218864.3694898918</v>
      </c>
      <c r="CH44" s="19">
        <f t="shared" ref="CH44:CL44" si="103">CG44*(1+CH$4)</f>
        <v>223241.65687968963</v>
      </c>
      <c r="CI44" s="19">
        <f t="shared" si="103"/>
        <v>227706.49001728342</v>
      </c>
      <c r="CJ44" s="19">
        <f t="shared" si="103"/>
        <v>232260.61981762908</v>
      </c>
      <c r="CK44" s="19">
        <f t="shared" si="103"/>
        <v>236905.83221398166</v>
      </c>
      <c r="CL44" s="19">
        <f t="shared" si="103"/>
        <v>241643.94885826128</v>
      </c>
      <c r="CM44" s="19">
        <f>IF('Critères de recherche'!$N$13&gt;0.01,'EntenteJuil2019 (avec boni)'!O44*(1.01+'Critères de recherche'!$N$13),0)</f>
        <v>0</v>
      </c>
      <c r="CN44" s="19">
        <f t="shared" si="7"/>
        <v>0</v>
      </c>
      <c r="CO44" s="19">
        <f t="shared" si="7"/>
        <v>0</v>
      </c>
      <c r="CP44" s="19">
        <f t="shared" si="7"/>
        <v>0</v>
      </c>
    </row>
    <row r="45" spans="5:94" x14ac:dyDescent="0.25">
      <c r="E45" s="16" t="s">
        <v>21</v>
      </c>
      <c r="F45" s="17">
        <v>9</v>
      </c>
      <c r="G45" s="17">
        <v>9</v>
      </c>
      <c r="H45" s="17">
        <v>12</v>
      </c>
      <c r="I45" s="18">
        <v>48973</v>
      </c>
      <c r="J45" s="18">
        <v>49952</v>
      </c>
      <c r="K45" s="18">
        <v>50951</v>
      </c>
      <c r="L45" s="18">
        <v>51970</v>
      </c>
      <c r="M45" s="18">
        <v>53009</v>
      </c>
      <c r="N45" s="19">
        <v>54864.315000000002</v>
      </c>
      <c r="O45" s="18">
        <v>56775</v>
      </c>
      <c r="P45" s="18">
        <v>57911</v>
      </c>
      <c r="Q45" s="18">
        <v>59214</v>
      </c>
      <c r="R45" s="18">
        <v>60250</v>
      </c>
      <c r="S45" s="18">
        <v>61455</v>
      </c>
      <c r="T45" s="19">
        <f>IF('Critères de recherche'!$N$13&gt;0.01,CP45*(1+T$4),S45*(1+T$4))</f>
        <v>62684.1</v>
      </c>
      <c r="U45" s="19">
        <f t="shared" ref="U45" si="104">T45*(1+U$4)</f>
        <v>63937.781999999999</v>
      </c>
      <c r="V45" s="19">
        <f t="shared" ref="V45:CG45" si="105">U45*(1+V$4)</f>
        <v>65216.537640000002</v>
      </c>
      <c r="W45" s="19">
        <f t="shared" si="105"/>
        <v>66520.86839280001</v>
      </c>
      <c r="X45" s="19">
        <f t="shared" si="105"/>
        <v>67851.285760656014</v>
      </c>
      <c r="Y45" s="19">
        <f t="shared" si="105"/>
        <v>69208.311475869137</v>
      </c>
      <c r="Z45" s="19">
        <f t="shared" si="105"/>
        <v>70592.477705386525</v>
      </c>
      <c r="AA45" s="19">
        <f t="shared" si="105"/>
        <v>72004.327259494254</v>
      </c>
      <c r="AB45" s="19">
        <f t="shared" si="105"/>
        <v>73444.41380468414</v>
      </c>
      <c r="AC45" s="19">
        <f t="shared" si="105"/>
        <v>74913.302080777823</v>
      </c>
      <c r="AD45" s="19">
        <f t="shared" si="105"/>
        <v>76411.568122393379</v>
      </c>
      <c r="AE45" s="19">
        <f t="shared" si="105"/>
        <v>77939.799484841249</v>
      </c>
      <c r="AF45" s="19">
        <f t="shared" si="105"/>
        <v>79498.595474538073</v>
      </c>
      <c r="AG45" s="19">
        <f t="shared" si="105"/>
        <v>81088.567384028836</v>
      </c>
      <c r="AH45" s="19">
        <f t="shared" si="105"/>
        <v>82710.338731709417</v>
      </c>
      <c r="AI45" s="19">
        <f t="shared" si="105"/>
        <v>84364.545506343609</v>
      </c>
      <c r="AJ45" s="19">
        <f t="shared" si="105"/>
        <v>86051.836416470484</v>
      </c>
      <c r="AK45" s="19">
        <f t="shared" si="105"/>
        <v>87772.873144799902</v>
      </c>
      <c r="AL45" s="19">
        <f t="shared" si="105"/>
        <v>89528.330607695898</v>
      </c>
      <c r="AM45" s="19">
        <f t="shared" si="105"/>
        <v>91318.897219849823</v>
      </c>
      <c r="AN45" s="19">
        <f t="shared" si="105"/>
        <v>93145.275164246821</v>
      </c>
      <c r="AO45" s="19">
        <f t="shared" si="105"/>
        <v>95008.180667531764</v>
      </c>
      <c r="AP45" s="19">
        <f t="shared" si="105"/>
        <v>96908.344280882404</v>
      </c>
      <c r="AQ45" s="19">
        <f t="shared" si="105"/>
        <v>98846.511166500059</v>
      </c>
      <c r="AR45" s="19">
        <f t="shared" si="105"/>
        <v>100823.44138983006</v>
      </c>
      <c r="AS45" s="19">
        <f t="shared" si="105"/>
        <v>102839.91021762666</v>
      </c>
      <c r="AT45" s="19">
        <f t="shared" si="105"/>
        <v>104896.7084219792</v>
      </c>
      <c r="AU45" s="19">
        <f t="shared" si="105"/>
        <v>106994.64259041879</v>
      </c>
      <c r="AV45" s="19">
        <f t="shared" si="105"/>
        <v>109134.53544222718</v>
      </c>
      <c r="AW45" s="19">
        <f t="shared" si="105"/>
        <v>111317.22615107172</v>
      </c>
      <c r="AX45" s="19">
        <f t="shared" si="105"/>
        <v>113543.57067409316</v>
      </c>
      <c r="AY45" s="19">
        <f t="shared" si="105"/>
        <v>115814.44208757502</v>
      </c>
      <c r="AZ45" s="19">
        <f t="shared" si="105"/>
        <v>118130.73092932653</v>
      </c>
      <c r="BA45" s="19">
        <f t="shared" si="105"/>
        <v>120493.34554791306</v>
      </c>
      <c r="BB45" s="19">
        <f t="shared" si="105"/>
        <v>122903.21245887133</v>
      </c>
      <c r="BC45" s="19">
        <f t="shared" si="105"/>
        <v>125361.27670804877</v>
      </c>
      <c r="BD45" s="19">
        <f t="shared" si="105"/>
        <v>127868.50224220974</v>
      </c>
      <c r="BE45" s="19">
        <f t="shared" si="105"/>
        <v>130425.87228705393</v>
      </c>
      <c r="BF45" s="19">
        <f t="shared" si="105"/>
        <v>133034.38973279501</v>
      </c>
      <c r="BG45" s="19">
        <f t="shared" si="105"/>
        <v>135695.07752745092</v>
      </c>
      <c r="BH45" s="19">
        <f t="shared" si="105"/>
        <v>138408.97907799995</v>
      </c>
      <c r="BI45" s="19">
        <f t="shared" si="105"/>
        <v>141177.15865955994</v>
      </c>
      <c r="BJ45" s="19">
        <f t="shared" si="105"/>
        <v>144000.70183275113</v>
      </c>
      <c r="BK45" s="19">
        <f t="shared" si="105"/>
        <v>146880.71586940615</v>
      </c>
      <c r="BL45" s="19">
        <f t="shared" si="105"/>
        <v>149818.33018679428</v>
      </c>
      <c r="BM45" s="19">
        <f t="shared" si="105"/>
        <v>152814.69679053017</v>
      </c>
      <c r="BN45" s="19">
        <f t="shared" si="105"/>
        <v>155870.99072634077</v>
      </c>
      <c r="BO45" s="19">
        <f t="shared" si="105"/>
        <v>158988.4105408676</v>
      </c>
      <c r="BP45" s="19">
        <f t="shared" si="105"/>
        <v>162168.17875168496</v>
      </c>
      <c r="BQ45" s="19">
        <f t="shared" si="105"/>
        <v>165411.54232671866</v>
      </c>
      <c r="BR45" s="19">
        <f t="shared" si="105"/>
        <v>168719.77317325302</v>
      </c>
      <c r="BS45" s="19">
        <f t="shared" si="105"/>
        <v>172094.1686367181</v>
      </c>
      <c r="BT45" s="19">
        <f t="shared" si="105"/>
        <v>175536.05200945245</v>
      </c>
      <c r="BU45" s="19">
        <f t="shared" si="105"/>
        <v>179046.77304964152</v>
      </c>
      <c r="BV45" s="19">
        <f t="shared" si="105"/>
        <v>182627.70851063434</v>
      </c>
      <c r="BW45" s="19">
        <f t="shared" si="105"/>
        <v>186280.26268084702</v>
      </c>
      <c r="BX45" s="19">
        <f t="shared" si="105"/>
        <v>190005.86793446395</v>
      </c>
      <c r="BY45" s="19">
        <f t="shared" si="105"/>
        <v>193805.98529315324</v>
      </c>
      <c r="BZ45" s="19">
        <f t="shared" si="105"/>
        <v>197682.1049990163</v>
      </c>
      <c r="CA45" s="19">
        <f t="shared" si="105"/>
        <v>201635.74709899662</v>
      </c>
      <c r="CB45" s="19">
        <f t="shared" si="105"/>
        <v>205668.46204097656</v>
      </c>
      <c r="CC45" s="19">
        <f t="shared" si="105"/>
        <v>209781.8312817961</v>
      </c>
      <c r="CD45" s="19">
        <f t="shared" si="105"/>
        <v>213977.46790743203</v>
      </c>
      <c r="CE45" s="19">
        <f t="shared" si="105"/>
        <v>218257.01726558068</v>
      </c>
      <c r="CF45" s="19">
        <f t="shared" si="105"/>
        <v>222622.15761089229</v>
      </c>
      <c r="CG45" s="19">
        <f t="shared" si="105"/>
        <v>227074.60076311015</v>
      </c>
      <c r="CH45" s="19">
        <f t="shared" ref="CH45:CL45" si="106">CG45*(1+CH$4)</f>
        <v>231616.09277837235</v>
      </c>
      <c r="CI45" s="19">
        <f t="shared" si="106"/>
        <v>236248.4146339398</v>
      </c>
      <c r="CJ45" s="19">
        <f t="shared" si="106"/>
        <v>240973.38292661859</v>
      </c>
      <c r="CK45" s="19">
        <f t="shared" si="106"/>
        <v>245792.85058515097</v>
      </c>
      <c r="CL45" s="19">
        <f t="shared" si="106"/>
        <v>250708.70759685399</v>
      </c>
      <c r="CM45" s="19">
        <f>IF('Critères de recherche'!$N$13&gt;0.01,'EntenteJuil2019 (avec boni)'!O45*(1.01+'Critères de recherche'!$N$13),0)</f>
        <v>0</v>
      </c>
      <c r="CN45" s="19">
        <f t="shared" si="7"/>
        <v>0</v>
      </c>
      <c r="CO45" s="19">
        <f t="shared" si="7"/>
        <v>0</v>
      </c>
      <c r="CP45" s="19">
        <f t="shared" si="7"/>
        <v>0</v>
      </c>
    </row>
    <row r="46" spans="5:94" x14ac:dyDescent="0.25">
      <c r="E46" s="16" t="s">
        <v>21</v>
      </c>
      <c r="F46" s="17">
        <v>10</v>
      </c>
      <c r="G46" s="17">
        <v>10</v>
      </c>
      <c r="H46" s="17">
        <v>12</v>
      </c>
      <c r="I46" s="18">
        <v>50762</v>
      </c>
      <c r="J46" s="18">
        <v>51777</v>
      </c>
      <c r="K46" s="18">
        <v>52813</v>
      </c>
      <c r="L46" s="18">
        <v>53869</v>
      </c>
      <c r="M46" s="18">
        <v>54946</v>
      </c>
      <c r="N46" s="19">
        <v>56869.11</v>
      </c>
      <c r="O46" s="18">
        <v>58904</v>
      </c>
      <c r="P46" s="18">
        <v>60082</v>
      </c>
      <c r="Q46" s="18">
        <v>61434</v>
      </c>
      <c r="R46" s="18">
        <v>62509</v>
      </c>
      <c r="S46" s="18">
        <v>63759</v>
      </c>
      <c r="T46" s="19">
        <f>IF('Critères de recherche'!$N$13&gt;0.01,CP46*(1+T$4),S46*(1+T$4))</f>
        <v>65034.18</v>
      </c>
      <c r="U46" s="19">
        <f t="shared" ref="U46" si="107">T46*(1+U$4)</f>
        <v>66334.863599999997</v>
      </c>
      <c r="V46" s="19">
        <f t="shared" ref="V46:CG46" si="108">U46*(1+V$4)</f>
        <v>67661.560872000002</v>
      </c>
      <c r="W46" s="19">
        <f t="shared" si="108"/>
        <v>69014.792089440001</v>
      </c>
      <c r="X46" s="19">
        <f t="shared" si="108"/>
        <v>70395.087931228802</v>
      </c>
      <c r="Y46" s="19">
        <f t="shared" si="108"/>
        <v>71802.989689853377</v>
      </c>
      <c r="Z46" s="19">
        <f t="shared" si="108"/>
        <v>73239.049483650451</v>
      </c>
      <c r="AA46" s="19">
        <f t="shared" si="108"/>
        <v>74703.830473323454</v>
      </c>
      <c r="AB46" s="19">
        <f t="shared" si="108"/>
        <v>76197.907082789927</v>
      </c>
      <c r="AC46" s="19">
        <f t="shared" si="108"/>
        <v>77721.865224445733</v>
      </c>
      <c r="AD46" s="19">
        <f t="shared" si="108"/>
        <v>79276.302528934655</v>
      </c>
      <c r="AE46" s="19">
        <f t="shared" si="108"/>
        <v>80861.828579513356</v>
      </c>
      <c r="AF46" s="19">
        <f t="shared" si="108"/>
        <v>82479.065151103627</v>
      </c>
      <c r="AG46" s="19">
        <f t="shared" si="108"/>
        <v>84128.646454125701</v>
      </c>
      <c r="AH46" s="19">
        <f t="shared" si="108"/>
        <v>85811.219383208212</v>
      </c>
      <c r="AI46" s="19">
        <f t="shared" si="108"/>
        <v>87527.443770872371</v>
      </c>
      <c r="AJ46" s="19">
        <f t="shared" si="108"/>
        <v>89277.992646289815</v>
      </c>
      <c r="AK46" s="19">
        <f t="shared" si="108"/>
        <v>91063.552499215613</v>
      </c>
      <c r="AL46" s="19">
        <f t="shared" si="108"/>
        <v>92884.823549199922</v>
      </c>
      <c r="AM46" s="19">
        <f t="shared" si="108"/>
        <v>94742.520020183918</v>
      </c>
      <c r="AN46" s="19">
        <f t="shared" si="108"/>
        <v>96637.370420587598</v>
      </c>
      <c r="AO46" s="19">
        <f t="shared" si="108"/>
        <v>98570.117828999355</v>
      </c>
      <c r="AP46" s="19">
        <f t="shared" si="108"/>
        <v>100541.52018557934</v>
      </c>
      <c r="AQ46" s="19">
        <f t="shared" si="108"/>
        <v>102552.35058929093</v>
      </c>
      <c r="AR46" s="19">
        <f t="shared" si="108"/>
        <v>104603.39760107675</v>
      </c>
      <c r="AS46" s="19">
        <f t="shared" si="108"/>
        <v>106695.46555309829</v>
      </c>
      <c r="AT46" s="19">
        <f t="shared" si="108"/>
        <v>108829.37486416026</v>
      </c>
      <c r="AU46" s="19">
        <f t="shared" si="108"/>
        <v>111005.96236144347</v>
      </c>
      <c r="AV46" s="19">
        <f t="shared" si="108"/>
        <v>113226.08160867234</v>
      </c>
      <c r="AW46" s="19">
        <f t="shared" si="108"/>
        <v>115490.60324084578</v>
      </c>
      <c r="AX46" s="19">
        <f t="shared" si="108"/>
        <v>117800.4153056627</v>
      </c>
      <c r="AY46" s="19">
        <f t="shared" si="108"/>
        <v>120156.42361177596</v>
      </c>
      <c r="AZ46" s="19">
        <f t="shared" si="108"/>
        <v>122559.55208401148</v>
      </c>
      <c r="BA46" s="19">
        <f t="shared" si="108"/>
        <v>125010.7431256917</v>
      </c>
      <c r="BB46" s="19">
        <f t="shared" si="108"/>
        <v>127510.95798820554</v>
      </c>
      <c r="BC46" s="19">
        <f t="shared" si="108"/>
        <v>130061.17714796965</v>
      </c>
      <c r="BD46" s="19">
        <f t="shared" si="108"/>
        <v>132662.40069092903</v>
      </c>
      <c r="BE46" s="19">
        <f t="shared" si="108"/>
        <v>135315.64870474761</v>
      </c>
      <c r="BF46" s="19">
        <f t="shared" si="108"/>
        <v>138021.96167884258</v>
      </c>
      <c r="BG46" s="19">
        <f t="shared" si="108"/>
        <v>140782.40091241943</v>
      </c>
      <c r="BH46" s="19">
        <f t="shared" si="108"/>
        <v>143598.04893066781</v>
      </c>
      <c r="BI46" s="19">
        <f t="shared" si="108"/>
        <v>146470.00990928116</v>
      </c>
      <c r="BJ46" s="19">
        <f t="shared" si="108"/>
        <v>149399.41010746677</v>
      </c>
      <c r="BK46" s="19">
        <f t="shared" si="108"/>
        <v>152387.39830961611</v>
      </c>
      <c r="BL46" s="19">
        <f t="shared" si="108"/>
        <v>155435.14627580842</v>
      </c>
      <c r="BM46" s="19">
        <f t="shared" si="108"/>
        <v>158543.8492013246</v>
      </c>
      <c r="BN46" s="19">
        <f t="shared" si="108"/>
        <v>161714.72618535109</v>
      </c>
      <c r="BO46" s="19">
        <f t="shared" si="108"/>
        <v>164949.02070905812</v>
      </c>
      <c r="BP46" s="19">
        <f t="shared" si="108"/>
        <v>168248.00112323929</v>
      </c>
      <c r="BQ46" s="19">
        <f t="shared" si="108"/>
        <v>171612.96114570409</v>
      </c>
      <c r="BR46" s="19">
        <f t="shared" si="108"/>
        <v>175045.22036861817</v>
      </c>
      <c r="BS46" s="19">
        <f t="shared" si="108"/>
        <v>178546.12477599055</v>
      </c>
      <c r="BT46" s="19">
        <f t="shared" si="108"/>
        <v>182117.04727151035</v>
      </c>
      <c r="BU46" s="19">
        <f t="shared" si="108"/>
        <v>185759.38821694057</v>
      </c>
      <c r="BV46" s="19">
        <f t="shared" si="108"/>
        <v>189474.5759812794</v>
      </c>
      <c r="BW46" s="19">
        <f t="shared" si="108"/>
        <v>193264.06750090499</v>
      </c>
      <c r="BX46" s="19">
        <f t="shared" si="108"/>
        <v>197129.3488509231</v>
      </c>
      <c r="BY46" s="19">
        <f t="shared" si="108"/>
        <v>201071.93582794158</v>
      </c>
      <c r="BZ46" s="19">
        <f t="shared" si="108"/>
        <v>205093.3745445004</v>
      </c>
      <c r="CA46" s="19">
        <f t="shared" si="108"/>
        <v>209195.2420353904</v>
      </c>
      <c r="CB46" s="19">
        <f t="shared" si="108"/>
        <v>213379.14687609821</v>
      </c>
      <c r="CC46" s="19">
        <f t="shared" si="108"/>
        <v>217646.72981362019</v>
      </c>
      <c r="CD46" s="19">
        <f t="shared" si="108"/>
        <v>221999.6644098926</v>
      </c>
      <c r="CE46" s="19">
        <f t="shared" si="108"/>
        <v>226439.65769809045</v>
      </c>
      <c r="CF46" s="19">
        <f t="shared" si="108"/>
        <v>230968.45085205225</v>
      </c>
      <c r="CG46" s="19">
        <f t="shared" si="108"/>
        <v>235587.81986909331</v>
      </c>
      <c r="CH46" s="19">
        <f t="shared" ref="CH46:CL46" si="109">CG46*(1+CH$4)</f>
        <v>240299.57626647517</v>
      </c>
      <c r="CI46" s="19">
        <f t="shared" si="109"/>
        <v>245105.56779180467</v>
      </c>
      <c r="CJ46" s="19">
        <f t="shared" si="109"/>
        <v>250007.67914764077</v>
      </c>
      <c r="CK46" s="19">
        <f t="shared" si="109"/>
        <v>255007.8327305936</v>
      </c>
      <c r="CL46" s="19">
        <f t="shared" si="109"/>
        <v>260107.98938520547</v>
      </c>
      <c r="CM46" s="19">
        <f>IF('Critères de recherche'!$N$13&gt;0.01,'EntenteJuil2019 (avec boni)'!O46*(1.01+'Critères de recherche'!$N$13),0)</f>
        <v>0</v>
      </c>
      <c r="CN46" s="19">
        <f t="shared" si="7"/>
        <v>0</v>
      </c>
      <c r="CO46" s="19">
        <f t="shared" si="7"/>
        <v>0</v>
      </c>
      <c r="CP46" s="19">
        <f t="shared" si="7"/>
        <v>0</v>
      </c>
    </row>
    <row r="47" spans="5:94" x14ac:dyDescent="0.25">
      <c r="E47" s="16" t="s">
        <v>21</v>
      </c>
      <c r="F47" s="17">
        <v>11</v>
      </c>
      <c r="G47" s="17">
        <v>11</v>
      </c>
      <c r="H47" s="17">
        <v>12</v>
      </c>
      <c r="I47" s="18">
        <v>52681</v>
      </c>
      <c r="J47" s="18">
        <v>53735</v>
      </c>
      <c r="K47" s="18">
        <v>54810</v>
      </c>
      <c r="L47" s="18">
        <v>55906</v>
      </c>
      <c r="M47" s="18">
        <v>57024</v>
      </c>
      <c r="N47" s="19">
        <v>59019.839999999997</v>
      </c>
      <c r="O47" s="18">
        <v>61112</v>
      </c>
      <c r="P47" s="18">
        <v>62334</v>
      </c>
      <c r="Q47" s="18">
        <v>63737</v>
      </c>
      <c r="R47" s="18">
        <v>64852</v>
      </c>
      <c r="S47" s="18">
        <v>66149</v>
      </c>
      <c r="T47" s="19">
        <f>IF('Critères de recherche'!$N$13&gt;0.01,CP47*(1+T$4),S47*(1+T$4))</f>
        <v>67471.98</v>
      </c>
      <c r="U47" s="19">
        <f t="shared" ref="U47" si="110">T47*(1+U$4)</f>
        <v>68821.419599999994</v>
      </c>
      <c r="V47" s="19">
        <f t="shared" ref="V47:CG47" si="111">U47*(1+V$4)</f>
        <v>70197.847991999995</v>
      </c>
      <c r="W47" s="19">
        <f t="shared" si="111"/>
        <v>71601.804951839993</v>
      </c>
      <c r="X47" s="19">
        <f t="shared" si="111"/>
        <v>73033.841050876799</v>
      </c>
      <c r="Y47" s="19">
        <f t="shared" si="111"/>
        <v>74494.517871894335</v>
      </c>
      <c r="Z47" s="19">
        <f t="shared" si="111"/>
        <v>75984.408229332228</v>
      </c>
      <c r="AA47" s="19">
        <f t="shared" si="111"/>
        <v>77504.09639391888</v>
      </c>
      <c r="AB47" s="19">
        <f t="shared" si="111"/>
        <v>79054.178321797255</v>
      </c>
      <c r="AC47" s="19">
        <f t="shared" si="111"/>
        <v>80635.261888233203</v>
      </c>
      <c r="AD47" s="19">
        <f t="shared" si="111"/>
        <v>82247.967125997864</v>
      </c>
      <c r="AE47" s="19">
        <f t="shared" si="111"/>
        <v>83892.92646851782</v>
      </c>
      <c r="AF47" s="19">
        <f t="shared" si="111"/>
        <v>85570.784997888171</v>
      </c>
      <c r="AG47" s="19">
        <f t="shared" si="111"/>
        <v>87282.200697845939</v>
      </c>
      <c r="AH47" s="19">
        <f t="shared" si="111"/>
        <v>89027.844711802856</v>
      </c>
      <c r="AI47" s="19">
        <f t="shared" si="111"/>
        <v>90808.401606038911</v>
      </c>
      <c r="AJ47" s="19">
        <f t="shared" si="111"/>
        <v>92624.569638159694</v>
      </c>
      <c r="AK47" s="19">
        <f t="shared" si="111"/>
        <v>94477.061030922894</v>
      </c>
      <c r="AL47" s="19">
        <f t="shared" si="111"/>
        <v>96366.60225154135</v>
      </c>
      <c r="AM47" s="19">
        <f t="shared" si="111"/>
        <v>98293.934296572173</v>
      </c>
      <c r="AN47" s="19">
        <f t="shared" si="111"/>
        <v>100259.81298250362</v>
      </c>
      <c r="AO47" s="19">
        <f t="shared" si="111"/>
        <v>102265.00924215368</v>
      </c>
      <c r="AP47" s="19">
        <f t="shared" si="111"/>
        <v>104310.30942699676</v>
      </c>
      <c r="AQ47" s="19">
        <f t="shared" si="111"/>
        <v>106396.51561553669</v>
      </c>
      <c r="AR47" s="19">
        <f t="shared" si="111"/>
        <v>108524.44592784742</v>
      </c>
      <c r="AS47" s="19">
        <f t="shared" si="111"/>
        <v>110694.93484640437</v>
      </c>
      <c r="AT47" s="19">
        <f t="shared" si="111"/>
        <v>112908.83354333247</v>
      </c>
      <c r="AU47" s="19">
        <f t="shared" si="111"/>
        <v>115167.01021419912</v>
      </c>
      <c r="AV47" s="19">
        <f t="shared" si="111"/>
        <v>117470.35041848311</v>
      </c>
      <c r="AW47" s="19">
        <f t="shared" si="111"/>
        <v>119819.75742685278</v>
      </c>
      <c r="AX47" s="19">
        <f t="shared" si="111"/>
        <v>122216.15257538985</v>
      </c>
      <c r="AY47" s="19">
        <f t="shared" si="111"/>
        <v>124660.47562689765</v>
      </c>
      <c r="AZ47" s="19">
        <f t="shared" si="111"/>
        <v>127153.68513943561</v>
      </c>
      <c r="BA47" s="19">
        <f t="shared" si="111"/>
        <v>129696.75884222431</v>
      </c>
      <c r="BB47" s="19">
        <f t="shared" si="111"/>
        <v>132290.69401906879</v>
      </c>
      <c r="BC47" s="19">
        <f t="shared" si="111"/>
        <v>134936.50789945017</v>
      </c>
      <c r="BD47" s="19">
        <f t="shared" si="111"/>
        <v>137635.23805743919</v>
      </c>
      <c r="BE47" s="19">
        <f t="shared" si="111"/>
        <v>140387.94281858797</v>
      </c>
      <c r="BF47" s="19">
        <f t="shared" si="111"/>
        <v>143195.70167495974</v>
      </c>
      <c r="BG47" s="19">
        <f t="shared" si="111"/>
        <v>146059.61570845894</v>
      </c>
      <c r="BH47" s="19">
        <f t="shared" si="111"/>
        <v>148980.80802262813</v>
      </c>
      <c r="BI47" s="19">
        <f t="shared" si="111"/>
        <v>151960.4241830807</v>
      </c>
      <c r="BJ47" s="19">
        <f t="shared" si="111"/>
        <v>154999.63266674231</v>
      </c>
      <c r="BK47" s="19">
        <f t="shared" si="111"/>
        <v>158099.62532007718</v>
      </c>
      <c r="BL47" s="19">
        <f t="shared" si="111"/>
        <v>161261.61782647873</v>
      </c>
      <c r="BM47" s="19">
        <f t="shared" si="111"/>
        <v>164486.8501830083</v>
      </c>
      <c r="BN47" s="19">
        <f t="shared" si="111"/>
        <v>167776.58718666848</v>
      </c>
      <c r="BO47" s="19">
        <f t="shared" si="111"/>
        <v>171132.11893040186</v>
      </c>
      <c r="BP47" s="19">
        <f t="shared" si="111"/>
        <v>174554.76130900989</v>
      </c>
      <c r="BQ47" s="19">
        <f t="shared" si="111"/>
        <v>178045.85653519008</v>
      </c>
      <c r="BR47" s="19">
        <f t="shared" si="111"/>
        <v>181606.77366589388</v>
      </c>
      <c r="BS47" s="19">
        <f t="shared" si="111"/>
        <v>185238.90913921176</v>
      </c>
      <c r="BT47" s="19">
        <f t="shared" si="111"/>
        <v>188943.687321996</v>
      </c>
      <c r="BU47" s="19">
        <f t="shared" si="111"/>
        <v>192722.56106843593</v>
      </c>
      <c r="BV47" s="19">
        <f t="shared" si="111"/>
        <v>196577.01228980464</v>
      </c>
      <c r="BW47" s="19">
        <f t="shared" si="111"/>
        <v>200508.55253560073</v>
      </c>
      <c r="BX47" s="19">
        <f t="shared" si="111"/>
        <v>204518.72358631276</v>
      </c>
      <c r="BY47" s="19">
        <f t="shared" si="111"/>
        <v>208609.098058039</v>
      </c>
      <c r="BZ47" s="19">
        <f t="shared" si="111"/>
        <v>212781.2800191998</v>
      </c>
      <c r="CA47" s="19">
        <f t="shared" si="111"/>
        <v>217036.90561958379</v>
      </c>
      <c r="CB47" s="19">
        <f t="shared" si="111"/>
        <v>221377.64373197546</v>
      </c>
      <c r="CC47" s="19">
        <f t="shared" si="111"/>
        <v>225805.19660661498</v>
      </c>
      <c r="CD47" s="19">
        <f t="shared" si="111"/>
        <v>230321.30053874728</v>
      </c>
      <c r="CE47" s="19">
        <f t="shared" si="111"/>
        <v>234927.72654952222</v>
      </c>
      <c r="CF47" s="19">
        <f t="shared" si="111"/>
        <v>239626.28108051268</v>
      </c>
      <c r="CG47" s="19">
        <f t="shared" si="111"/>
        <v>244418.80670212294</v>
      </c>
      <c r="CH47" s="19">
        <f t="shared" ref="CH47:CL47" si="112">CG47*(1+CH$4)</f>
        <v>249307.18283616539</v>
      </c>
      <c r="CI47" s="19">
        <f t="shared" si="112"/>
        <v>254293.32649288871</v>
      </c>
      <c r="CJ47" s="19">
        <f t="shared" si="112"/>
        <v>259379.19302274648</v>
      </c>
      <c r="CK47" s="19">
        <f t="shared" si="112"/>
        <v>264566.77688320138</v>
      </c>
      <c r="CL47" s="19">
        <f t="shared" si="112"/>
        <v>269858.11242086539</v>
      </c>
      <c r="CM47" s="19">
        <f>IF('Critères de recherche'!$N$13&gt;0.01,'EntenteJuil2019 (avec boni)'!O47*(1.01+'Critères de recherche'!$N$13),0)</f>
        <v>0</v>
      </c>
      <c r="CN47" s="19">
        <f t="shared" si="7"/>
        <v>0</v>
      </c>
      <c r="CO47" s="19">
        <f t="shared" si="7"/>
        <v>0</v>
      </c>
      <c r="CP47" s="19">
        <f t="shared" si="7"/>
        <v>0</v>
      </c>
    </row>
    <row r="48" spans="5:94" x14ac:dyDescent="0.25">
      <c r="E48" s="16" t="s">
        <v>21</v>
      </c>
      <c r="F48" s="17">
        <v>12</v>
      </c>
      <c r="G48" s="17">
        <v>12</v>
      </c>
      <c r="H48" s="17">
        <v>12</v>
      </c>
      <c r="I48" s="18">
        <v>54767</v>
      </c>
      <c r="J48" s="18">
        <v>55862</v>
      </c>
      <c r="K48" s="18">
        <v>56979</v>
      </c>
      <c r="L48" s="18">
        <v>58119</v>
      </c>
      <c r="M48" s="18">
        <v>59281</v>
      </c>
      <c r="N48" s="19">
        <v>61355.834999999999</v>
      </c>
      <c r="O48" s="18">
        <v>63722</v>
      </c>
      <c r="P48" s="18">
        <v>64996</v>
      </c>
      <c r="Q48" s="18">
        <v>66458</v>
      </c>
      <c r="R48" s="18">
        <v>67621</v>
      </c>
      <c r="S48" s="18">
        <v>68973</v>
      </c>
      <c r="T48" s="19">
        <f>IF('Critères de recherche'!$N$13&gt;0.01,CP48*(1+T$4),S48*(1+T$4))</f>
        <v>70352.460000000006</v>
      </c>
      <c r="U48" s="19">
        <f t="shared" ref="U48" si="113">T48*(1+U$4)</f>
        <v>71759.509200000015</v>
      </c>
      <c r="V48" s="19">
        <f t="shared" ref="V48:CG48" si="114">U48*(1+V$4)</f>
        <v>73194.699384000021</v>
      </c>
      <c r="W48" s="19">
        <f t="shared" si="114"/>
        <v>74658.593371680021</v>
      </c>
      <c r="X48" s="19">
        <f t="shared" si="114"/>
        <v>76151.765239113622</v>
      </c>
      <c r="Y48" s="19">
        <f t="shared" si="114"/>
        <v>77674.800543895893</v>
      </c>
      <c r="Z48" s="19">
        <f t="shared" si="114"/>
        <v>79228.296554773813</v>
      </c>
      <c r="AA48" s="19">
        <f t="shared" si="114"/>
        <v>80812.862485869293</v>
      </c>
      <c r="AB48" s="19">
        <f t="shared" si="114"/>
        <v>82429.119735586675</v>
      </c>
      <c r="AC48" s="19">
        <f t="shared" si="114"/>
        <v>84077.702130298407</v>
      </c>
      <c r="AD48" s="19">
        <f t="shared" si="114"/>
        <v>85759.256172904381</v>
      </c>
      <c r="AE48" s="19">
        <f t="shared" si="114"/>
        <v>87474.441296362464</v>
      </c>
      <c r="AF48" s="19">
        <f t="shared" si="114"/>
        <v>89223.930122289719</v>
      </c>
      <c r="AG48" s="19">
        <f t="shared" si="114"/>
        <v>91008.40872473552</v>
      </c>
      <c r="AH48" s="19">
        <f t="shared" si="114"/>
        <v>92828.576899230233</v>
      </c>
      <c r="AI48" s="19">
        <f t="shared" si="114"/>
        <v>94685.148437214841</v>
      </c>
      <c r="AJ48" s="19">
        <f t="shared" si="114"/>
        <v>96578.85140595914</v>
      </c>
      <c r="AK48" s="19">
        <f t="shared" si="114"/>
        <v>98510.42843407832</v>
      </c>
      <c r="AL48" s="19">
        <f t="shared" si="114"/>
        <v>100480.63700275989</v>
      </c>
      <c r="AM48" s="19">
        <f t="shared" si="114"/>
        <v>102490.2497428151</v>
      </c>
      <c r="AN48" s="19">
        <f t="shared" si="114"/>
        <v>104540.05473767139</v>
      </c>
      <c r="AO48" s="19">
        <f t="shared" si="114"/>
        <v>106630.85583242483</v>
      </c>
      <c r="AP48" s="19">
        <f t="shared" si="114"/>
        <v>108763.47294907333</v>
      </c>
      <c r="AQ48" s="19">
        <f t="shared" si="114"/>
        <v>110938.74240805479</v>
      </c>
      <c r="AR48" s="19">
        <f t="shared" si="114"/>
        <v>113157.51725621588</v>
      </c>
      <c r="AS48" s="19">
        <f t="shared" si="114"/>
        <v>115420.6676013402</v>
      </c>
      <c r="AT48" s="19">
        <f t="shared" si="114"/>
        <v>117729.08095336701</v>
      </c>
      <c r="AU48" s="19">
        <f t="shared" si="114"/>
        <v>120083.66257243435</v>
      </c>
      <c r="AV48" s="19">
        <f t="shared" si="114"/>
        <v>122485.33582388304</v>
      </c>
      <c r="AW48" s="19">
        <f t="shared" si="114"/>
        <v>124935.04254036071</v>
      </c>
      <c r="AX48" s="19">
        <f t="shared" si="114"/>
        <v>127433.74339116793</v>
      </c>
      <c r="AY48" s="19">
        <f t="shared" si="114"/>
        <v>129982.41825899128</v>
      </c>
      <c r="AZ48" s="19">
        <f t="shared" si="114"/>
        <v>132582.0666241711</v>
      </c>
      <c r="BA48" s="19">
        <f t="shared" si="114"/>
        <v>135233.70795665451</v>
      </c>
      <c r="BB48" s="19">
        <f t="shared" si="114"/>
        <v>137938.38211578759</v>
      </c>
      <c r="BC48" s="19">
        <f t="shared" si="114"/>
        <v>140697.14975810336</v>
      </c>
      <c r="BD48" s="19">
        <f t="shared" si="114"/>
        <v>143511.09275326543</v>
      </c>
      <c r="BE48" s="19">
        <f t="shared" si="114"/>
        <v>146381.31460833075</v>
      </c>
      <c r="BF48" s="19">
        <f t="shared" si="114"/>
        <v>149308.94090049737</v>
      </c>
      <c r="BG48" s="19">
        <f t="shared" si="114"/>
        <v>152295.11971850731</v>
      </c>
      <c r="BH48" s="19">
        <f t="shared" si="114"/>
        <v>155341.02211287746</v>
      </c>
      <c r="BI48" s="19">
        <f t="shared" si="114"/>
        <v>158447.84255513502</v>
      </c>
      <c r="BJ48" s="19">
        <f t="shared" si="114"/>
        <v>161616.79940623773</v>
      </c>
      <c r="BK48" s="19">
        <f t="shared" si="114"/>
        <v>164849.13539436247</v>
      </c>
      <c r="BL48" s="19">
        <f t="shared" si="114"/>
        <v>168146.11810224972</v>
      </c>
      <c r="BM48" s="19">
        <f t="shared" si="114"/>
        <v>171509.04046429473</v>
      </c>
      <c r="BN48" s="19">
        <f t="shared" si="114"/>
        <v>174939.22127358062</v>
      </c>
      <c r="BO48" s="19">
        <f t="shared" si="114"/>
        <v>178438.00569905224</v>
      </c>
      <c r="BP48" s="19">
        <f t="shared" si="114"/>
        <v>182006.7658130333</v>
      </c>
      <c r="BQ48" s="19">
        <f t="shared" si="114"/>
        <v>185646.90112929398</v>
      </c>
      <c r="BR48" s="19">
        <f t="shared" si="114"/>
        <v>189359.83915187986</v>
      </c>
      <c r="BS48" s="19">
        <f t="shared" si="114"/>
        <v>193147.03593491745</v>
      </c>
      <c r="BT48" s="19">
        <f t="shared" si="114"/>
        <v>197009.9766536158</v>
      </c>
      <c r="BU48" s="19">
        <f t="shared" si="114"/>
        <v>200950.17618668813</v>
      </c>
      <c r="BV48" s="19">
        <f t="shared" si="114"/>
        <v>204969.17971042189</v>
      </c>
      <c r="BW48" s="19">
        <f t="shared" si="114"/>
        <v>209068.56330463034</v>
      </c>
      <c r="BX48" s="19">
        <f t="shared" si="114"/>
        <v>213249.93457072295</v>
      </c>
      <c r="BY48" s="19">
        <f t="shared" si="114"/>
        <v>217514.93326213741</v>
      </c>
      <c r="BZ48" s="19">
        <f t="shared" si="114"/>
        <v>221865.23192738017</v>
      </c>
      <c r="CA48" s="19">
        <f t="shared" si="114"/>
        <v>226302.53656592779</v>
      </c>
      <c r="CB48" s="19">
        <f t="shared" si="114"/>
        <v>230828.58729724635</v>
      </c>
      <c r="CC48" s="19">
        <f t="shared" si="114"/>
        <v>235445.15904319129</v>
      </c>
      <c r="CD48" s="19">
        <f t="shared" si="114"/>
        <v>240154.06222405512</v>
      </c>
      <c r="CE48" s="19">
        <f t="shared" si="114"/>
        <v>244957.14346853623</v>
      </c>
      <c r="CF48" s="19">
        <f t="shared" si="114"/>
        <v>249856.28633790696</v>
      </c>
      <c r="CG48" s="19">
        <f t="shared" si="114"/>
        <v>254853.41206466511</v>
      </c>
      <c r="CH48" s="19">
        <f t="shared" ref="CH48:CL48" si="115">CG48*(1+CH$4)</f>
        <v>259950.48030595842</v>
      </c>
      <c r="CI48" s="19">
        <f t="shared" si="115"/>
        <v>265149.48991207761</v>
      </c>
      <c r="CJ48" s="19">
        <f t="shared" si="115"/>
        <v>270452.4797103192</v>
      </c>
      <c r="CK48" s="19">
        <f t="shared" si="115"/>
        <v>275861.52930452558</v>
      </c>
      <c r="CL48" s="19">
        <f t="shared" si="115"/>
        <v>281378.75989061611</v>
      </c>
      <c r="CM48" s="19">
        <f>IF('Critères de recherche'!$N$13&gt;0.01,'EntenteJuil2019 (avec boni)'!O48*(1.01+'Critères de recherche'!$N$13),0)</f>
        <v>0</v>
      </c>
      <c r="CN48" s="19">
        <f t="shared" si="7"/>
        <v>0</v>
      </c>
      <c r="CO48" s="19">
        <f t="shared" si="7"/>
        <v>0</v>
      </c>
      <c r="CP48" s="19">
        <f t="shared" si="7"/>
        <v>0</v>
      </c>
    </row>
    <row r="49" spans="5:94" x14ac:dyDescent="0.25">
      <c r="E49" s="16" t="s">
        <v>22</v>
      </c>
      <c r="F49" s="17">
        <v>1</v>
      </c>
      <c r="G49" s="17">
        <v>1</v>
      </c>
      <c r="H49" s="17">
        <v>12</v>
      </c>
      <c r="I49" s="18">
        <v>41466</v>
      </c>
      <c r="J49" s="18">
        <v>42295</v>
      </c>
      <c r="K49" s="18">
        <v>43141</v>
      </c>
      <c r="L49" s="18">
        <v>44004</v>
      </c>
      <c r="M49" s="18">
        <v>44884</v>
      </c>
      <c r="N49" s="19">
        <v>46454.94</v>
      </c>
      <c r="O49" s="21">
        <v>47375</v>
      </c>
      <c r="P49" s="18">
        <v>48323</v>
      </c>
      <c r="Q49" s="18">
        <v>49410</v>
      </c>
      <c r="R49" s="18">
        <v>50275</v>
      </c>
      <c r="S49" s="18">
        <v>51281</v>
      </c>
      <c r="T49" s="19">
        <f>IF('Critères de recherche'!$N$13&gt;0.01,CP49*(1+T$4),S49*(1+T$4))</f>
        <v>52306.62</v>
      </c>
      <c r="U49" s="19">
        <f t="shared" ref="U49" si="116">T49*(1+U$4)</f>
        <v>53352.752400000005</v>
      </c>
      <c r="V49" s="19">
        <f t="shared" ref="V49:CG49" si="117">U49*(1+V$4)</f>
        <v>54419.807448000007</v>
      </c>
      <c r="W49" s="19">
        <f t="shared" si="117"/>
        <v>55508.203596960011</v>
      </c>
      <c r="X49" s="19">
        <f t="shared" si="117"/>
        <v>56618.367668899213</v>
      </c>
      <c r="Y49" s="19">
        <f t="shared" si="117"/>
        <v>57750.7350222772</v>
      </c>
      <c r="Z49" s="19">
        <f t="shared" si="117"/>
        <v>58905.749722722743</v>
      </c>
      <c r="AA49" s="19">
        <f t="shared" si="117"/>
        <v>60083.864717177203</v>
      </c>
      <c r="AB49" s="19">
        <f t="shared" si="117"/>
        <v>61285.542011520745</v>
      </c>
      <c r="AC49" s="19">
        <f t="shared" si="117"/>
        <v>62511.25285175116</v>
      </c>
      <c r="AD49" s="19">
        <f t="shared" si="117"/>
        <v>63761.477908786183</v>
      </c>
      <c r="AE49" s="19">
        <f t="shared" si="117"/>
        <v>65036.707466961911</v>
      </c>
      <c r="AF49" s="19">
        <f t="shared" si="117"/>
        <v>66337.441616301148</v>
      </c>
      <c r="AG49" s="19">
        <f t="shared" si="117"/>
        <v>67664.190448627167</v>
      </c>
      <c r="AH49" s="19">
        <f t="shared" si="117"/>
        <v>69017.474257599708</v>
      </c>
      <c r="AI49" s="19">
        <f t="shared" si="117"/>
        <v>70397.823742751702</v>
      </c>
      <c r="AJ49" s="19">
        <f t="shared" si="117"/>
        <v>71805.780217606734</v>
      </c>
      <c r="AK49" s="19">
        <f t="shared" si="117"/>
        <v>73241.895821958868</v>
      </c>
      <c r="AL49" s="19">
        <f t="shared" si="117"/>
        <v>74706.733738398048</v>
      </c>
      <c r="AM49" s="19">
        <f t="shared" si="117"/>
        <v>76200.868413166012</v>
      </c>
      <c r="AN49" s="19">
        <f t="shared" si="117"/>
        <v>77724.88578142933</v>
      </c>
      <c r="AO49" s="19">
        <f t="shared" si="117"/>
        <v>79279.383497057919</v>
      </c>
      <c r="AP49" s="19">
        <f t="shared" si="117"/>
        <v>80864.971166999079</v>
      </c>
      <c r="AQ49" s="19">
        <f t="shared" si="117"/>
        <v>82482.27059033906</v>
      </c>
      <c r="AR49" s="19">
        <f t="shared" si="117"/>
        <v>84131.916002145837</v>
      </c>
      <c r="AS49" s="19">
        <f t="shared" si="117"/>
        <v>85814.554322188749</v>
      </c>
      <c r="AT49" s="19">
        <f t="shared" si="117"/>
        <v>87530.845408632522</v>
      </c>
      <c r="AU49" s="19">
        <f t="shared" si="117"/>
        <v>89281.462316805177</v>
      </c>
      <c r="AV49" s="19">
        <f t="shared" si="117"/>
        <v>91067.091563141279</v>
      </c>
      <c r="AW49" s="19">
        <f t="shared" si="117"/>
        <v>92888.433394404099</v>
      </c>
      <c r="AX49" s="19">
        <f t="shared" si="117"/>
        <v>94746.202062292185</v>
      </c>
      <c r="AY49" s="19">
        <f t="shared" si="117"/>
        <v>96641.12610353803</v>
      </c>
      <c r="AZ49" s="19">
        <f t="shared" si="117"/>
        <v>98573.948625608798</v>
      </c>
      <c r="BA49" s="19">
        <f t="shared" si="117"/>
        <v>100545.42759812098</v>
      </c>
      <c r="BB49" s="19">
        <f t="shared" si="117"/>
        <v>102556.3361500834</v>
      </c>
      <c r="BC49" s="19">
        <f t="shared" si="117"/>
        <v>104607.46287308507</v>
      </c>
      <c r="BD49" s="19">
        <f t="shared" si="117"/>
        <v>106699.61213054677</v>
      </c>
      <c r="BE49" s="19">
        <f t="shared" si="117"/>
        <v>108833.60437315771</v>
      </c>
      <c r="BF49" s="19">
        <f t="shared" si="117"/>
        <v>111010.27646062087</v>
      </c>
      <c r="BG49" s="19">
        <f t="shared" si="117"/>
        <v>113230.48198983328</v>
      </c>
      <c r="BH49" s="19">
        <f t="shared" si="117"/>
        <v>115495.09162962994</v>
      </c>
      <c r="BI49" s="19">
        <f t="shared" si="117"/>
        <v>117804.99346222254</v>
      </c>
      <c r="BJ49" s="19">
        <f t="shared" si="117"/>
        <v>120161.093331467</v>
      </c>
      <c r="BK49" s="19">
        <f t="shared" si="117"/>
        <v>122564.31519809634</v>
      </c>
      <c r="BL49" s="19">
        <f t="shared" si="117"/>
        <v>125015.60150205827</v>
      </c>
      <c r="BM49" s="19">
        <f t="shared" si="117"/>
        <v>127515.91353209944</v>
      </c>
      <c r="BN49" s="19">
        <f t="shared" si="117"/>
        <v>130066.23180274143</v>
      </c>
      <c r="BO49" s="19">
        <f t="shared" si="117"/>
        <v>132667.55643879625</v>
      </c>
      <c r="BP49" s="19">
        <f t="shared" si="117"/>
        <v>135320.90756757217</v>
      </c>
      <c r="BQ49" s="19">
        <f t="shared" si="117"/>
        <v>138027.32571892362</v>
      </c>
      <c r="BR49" s="19">
        <f t="shared" si="117"/>
        <v>140787.8722333021</v>
      </c>
      <c r="BS49" s="19">
        <f t="shared" si="117"/>
        <v>143603.62967796816</v>
      </c>
      <c r="BT49" s="19">
        <f t="shared" si="117"/>
        <v>146475.70227152752</v>
      </c>
      <c r="BU49" s="19">
        <f t="shared" si="117"/>
        <v>149405.21631695807</v>
      </c>
      <c r="BV49" s="19">
        <f t="shared" si="117"/>
        <v>152393.32064329725</v>
      </c>
      <c r="BW49" s="19">
        <f t="shared" si="117"/>
        <v>155441.18705616321</v>
      </c>
      <c r="BX49" s="19">
        <f t="shared" si="117"/>
        <v>158550.01079728646</v>
      </c>
      <c r="BY49" s="19">
        <f t="shared" si="117"/>
        <v>161721.0110132322</v>
      </c>
      <c r="BZ49" s="19">
        <f t="shared" si="117"/>
        <v>164955.43123349684</v>
      </c>
      <c r="CA49" s="19">
        <f t="shared" si="117"/>
        <v>168254.53985816677</v>
      </c>
      <c r="CB49" s="19">
        <f t="shared" si="117"/>
        <v>171619.63065533011</v>
      </c>
      <c r="CC49" s="19">
        <f t="shared" si="117"/>
        <v>175052.02326843672</v>
      </c>
      <c r="CD49" s="19">
        <f t="shared" si="117"/>
        <v>178553.06373380547</v>
      </c>
      <c r="CE49" s="19">
        <f t="shared" si="117"/>
        <v>182124.12500848158</v>
      </c>
      <c r="CF49" s="19">
        <f t="shared" si="117"/>
        <v>185766.60750865121</v>
      </c>
      <c r="CG49" s="19">
        <f t="shared" si="117"/>
        <v>189481.93965882424</v>
      </c>
      <c r="CH49" s="19">
        <f t="shared" ref="CH49:CL49" si="118">CG49*(1+CH$4)</f>
        <v>193271.57845200071</v>
      </c>
      <c r="CI49" s="19">
        <f t="shared" si="118"/>
        <v>197137.01002104074</v>
      </c>
      <c r="CJ49" s="19">
        <f t="shared" si="118"/>
        <v>201079.75022146155</v>
      </c>
      <c r="CK49" s="19">
        <f t="shared" si="118"/>
        <v>205101.34522589078</v>
      </c>
      <c r="CL49" s="19">
        <f t="shared" si="118"/>
        <v>209203.37213040859</v>
      </c>
      <c r="CM49" s="19">
        <f>IF('Critères de recherche'!$N$13&gt;0.01,'EntenteJuil2019 (avec boni)'!O49*(1.01+'Critères de recherche'!$N$13),0)</f>
        <v>0</v>
      </c>
      <c r="CN49" s="19">
        <f t="shared" si="7"/>
        <v>0</v>
      </c>
      <c r="CO49" s="19">
        <f t="shared" si="7"/>
        <v>0</v>
      </c>
      <c r="CP49" s="19">
        <f t="shared" si="7"/>
        <v>0</v>
      </c>
    </row>
    <row r="50" spans="5:94" x14ac:dyDescent="0.25">
      <c r="E50" s="16" t="s">
        <v>22</v>
      </c>
      <c r="F50" s="17">
        <v>2</v>
      </c>
      <c r="G50" s="17">
        <v>2</v>
      </c>
      <c r="H50" s="17">
        <v>12</v>
      </c>
      <c r="I50" s="18">
        <v>42863</v>
      </c>
      <c r="J50" s="18">
        <v>43720</v>
      </c>
      <c r="K50" s="18">
        <v>44594</v>
      </c>
      <c r="L50" s="18">
        <v>45486</v>
      </c>
      <c r="M50" s="18">
        <v>46396</v>
      </c>
      <c r="N50" s="19">
        <v>48019.86</v>
      </c>
      <c r="O50" s="21">
        <v>48938</v>
      </c>
      <c r="P50" s="18">
        <v>49917</v>
      </c>
      <c r="Q50" s="18">
        <v>51040</v>
      </c>
      <c r="R50" s="18">
        <v>51933</v>
      </c>
      <c r="S50" s="18">
        <v>52972</v>
      </c>
      <c r="T50" s="19">
        <f>IF('Critères de recherche'!$N$13&gt;0.01,CP50*(1+T$4),S50*(1+T$4))</f>
        <v>54031.44</v>
      </c>
      <c r="U50" s="19">
        <f t="shared" ref="U50" si="119">T50*(1+U$4)</f>
        <v>55112.068800000001</v>
      </c>
      <c r="V50" s="19">
        <f t="shared" ref="V50:CG50" si="120">U50*(1+V$4)</f>
        <v>56214.310175999999</v>
      </c>
      <c r="W50" s="19">
        <f t="shared" si="120"/>
        <v>57338.59637952</v>
      </c>
      <c r="X50" s="19">
        <f t="shared" si="120"/>
        <v>58485.368307110402</v>
      </c>
      <c r="Y50" s="19">
        <f t="shared" si="120"/>
        <v>59655.075673252613</v>
      </c>
      <c r="Z50" s="19">
        <f t="shared" si="120"/>
        <v>60848.177186717665</v>
      </c>
      <c r="AA50" s="19">
        <f t="shared" si="120"/>
        <v>62065.140730452018</v>
      </c>
      <c r="AB50" s="19">
        <f t="shared" si="120"/>
        <v>63306.443545061062</v>
      </c>
      <c r="AC50" s="19">
        <f t="shared" si="120"/>
        <v>64572.572415962284</v>
      </c>
      <c r="AD50" s="19">
        <f t="shared" si="120"/>
        <v>65864.023864281524</v>
      </c>
      <c r="AE50" s="19">
        <f t="shared" si="120"/>
        <v>67181.304341567156</v>
      </c>
      <c r="AF50" s="19">
        <f t="shared" si="120"/>
        <v>68524.930428398497</v>
      </c>
      <c r="AG50" s="19">
        <f t="shared" si="120"/>
        <v>69895.429036966467</v>
      </c>
      <c r="AH50" s="19">
        <f t="shared" si="120"/>
        <v>71293.337617705794</v>
      </c>
      <c r="AI50" s="19">
        <f t="shared" si="120"/>
        <v>72719.204370059917</v>
      </c>
      <c r="AJ50" s="19">
        <f t="shared" si="120"/>
        <v>74173.588457461112</v>
      </c>
      <c r="AK50" s="19">
        <f t="shared" si="120"/>
        <v>75657.060226610338</v>
      </c>
      <c r="AL50" s="19">
        <f t="shared" si="120"/>
        <v>77170.201431142545</v>
      </c>
      <c r="AM50" s="19">
        <f t="shared" si="120"/>
        <v>78713.6054597654</v>
      </c>
      <c r="AN50" s="19">
        <f t="shared" si="120"/>
        <v>80287.877568960714</v>
      </c>
      <c r="AO50" s="19">
        <f t="shared" si="120"/>
        <v>81893.635120339924</v>
      </c>
      <c r="AP50" s="19">
        <f t="shared" si="120"/>
        <v>83531.507822746731</v>
      </c>
      <c r="AQ50" s="19">
        <f t="shared" si="120"/>
        <v>85202.137979201667</v>
      </c>
      <c r="AR50" s="19">
        <f t="shared" si="120"/>
        <v>86906.180738785697</v>
      </c>
      <c r="AS50" s="19">
        <f t="shared" si="120"/>
        <v>88644.304353561412</v>
      </c>
      <c r="AT50" s="19">
        <f t="shared" si="120"/>
        <v>90417.190440632636</v>
      </c>
      <c r="AU50" s="19">
        <f t="shared" si="120"/>
        <v>92225.534249445293</v>
      </c>
      <c r="AV50" s="19">
        <f t="shared" si="120"/>
        <v>94070.044934434205</v>
      </c>
      <c r="AW50" s="19">
        <f t="shared" si="120"/>
        <v>95951.445833122896</v>
      </c>
      <c r="AX50" s="19">
        <f t="shared" si="120"/>
        <v>97870.474749785353</v>
      </c>
      <c r="AY50" s="19">
        <f t="shared" si="120"/>
        <v>99827.88424478106</v>
      </c>
      <c r="AZ50" s="19">
        <f t="shared" si="120"/>
        <v>101824.44192967669</v>
      </c>
      <c r="BA50" s="19">
        <f t="shared" si="120"/>
        <v>103860.93076827022</v>
      </c>
      <c r="BB50" s="19">
        <f t="shared" si="120"/>
        <v>105938.14938363562</v>
      </c>
      <c r="BC50" s="19">
        <f t="shared" si="120"/>
        <v>108056.91237130834</v>
      </c>
      <c r="BD50" s="19">
        <f t="shared" si="120"/>
        <v>110218.0506187345</v>
      </c>
      <c r="BE50" s="19">
        <f t="shared" si="120"/>
        <v>112422.41163110919</v>
      </c>
      <c r="BF50" s="19">
        <f t="shared" si="120"/>
        <v>114670.85986373138</v>
      </c>
      <c r="BG50" s="19">
        <f t="shared" si="120"/>
        <v>116964.27706100601</v>
      </c>
      <c r="BH50" s="19">
        <f t="shared" si="120"/>
        <v>119303.56260222613</v>
      </c>
      <c r="BI50" s="19">
        <f t="shared" si="120"/>
        <v>121689.63385427065</v>
      </c>
      <c r="BJ50" s="19">
        <f t="shared" si="120"/>
        <v>124123.42653135606</v>
      </c>
      <c r="BK50" s="19">
        <f t="shared" si="120"/>
        <v>126605.89506198319</v>
      </c>
      <c r="BL50" s="19">
        <f t="shared" si="120"/>
        <v>129138.01296322285</v>
      </c>
      <c r="BM50" s="19">
        <f t="shared" si="120"/>
        <v>131720.7732224873</v>
      </c>
      <c r="BN50" s="19">
        <f t="shared" si="120"/>
        <v>134355.18868693706</v>
      </c>
      <c r="BO50" s="19">
        <f t="shared" si="120"/>
        <v>137042.29246067582</v>
      </c>
      <c r="BP50" s="19">
        <f t="shared" si="120"/>
        <v>139783.13830988933</v>
      </c>
      <c r="BQ50" s="19">
        <f t="shared" si="120"/>
        <v>142578.80107608711</v>
      </c>
      <c r="BR50" s="19">
        <f t="shared" si="120"/>
        <v>145430.37709760884</v>
      </c>
      <c r="BS50" s="19">
        <f t="shared" si="120"/>
        <v>148338.98463956101</v>
      </c>
      <c r="BT50" s="19">
        <f t="shared" si="120"/>
        <v>151305.76433235224</v>
      </c>
      <c r="BU50" s="19">
        <f t="shared" si="120"/>
        <v>154331.87961899929</v>
      </c>
      <c r="BV50" s="19">
        <f t="shared" si="120"/>
        <v>157418.51721137928</v>
      </c>
      <c r="BW50" s="19">
        <f t="shared" si="120"/>
        <v>160566.88755560687</v>
      </c>
      <c r="BX50" s="19">
        <f t="shared" si="120"/>
        <v>163778.22530671902</v>
      </c>
      <c r="BY50" s="19">
        <f t="shared" si="120"/>
        <v>167053.78981285341</v>
      </c>
      <c r="BZ50" s="19">
        <f t="shared" si="120"/>
        <v>170394.86560911048</v>
      </c>
      <c r="CA50" s="19">
        <f t="shared" si="120"/>
        <v>173802.76292129268</v>
      </c>
      <c r="CB50" s="19">
        <f t="shared" si="120"/>
        <v>177278.81817971854</v>
      </c>
      <c r="CC50" s="19">
        <f t="shared" si="120"/>
        <v>180824.39454331293</v>
      </c>
      <c r="CD50" s="19">
        <f t="shared" si="120"/>
        <v>184440.88243417919</v>
      </c>
      <c r="CE50" s="19">
        <f t="shared" si="120"/>
        <v>188129.70008286278</v>
      </c>
      <c r="CF50" s="19">
        <f t="shared" si="120"/>
        <v>191892.29408452005</v>
      </c>
      <c r="CG50" s="19">
        <f t="shared" si="120"/>
        <v>195730.13996621047</v>
      </c>
      <c r="CH50" s="19">
        <f t="shared" ref="CH50:CL50" si="121">CG50*(1+CH$4)</f>
        <v>199644.74276553467</v>
      </c>
      <c r="CI50" s="19">
        <f t="shared" si="121"/>
        <v>203637.63762084537</v>
      </c>
      <c r="CJ50" s="19">
        <f t="shared" si="121"/>
        <v>207710.39037326229</v>
      </c>
      <c r="CK50" s="19">
        <f t="shared" si="121"/>
        <v>211864.59818072754</v>
      </c>
      <c r="CL50" s="19">
        <f t="shared" si="121"/>
        <v>216101.89014434209</v>
      </c>
      <c r="CM50" s="19">
        <f>IF('Critères de recherche'!$N$13&gt;0.01,'EntenteJuil2019 (avec boni)'!O50*(1.01+'Critères de recherche'!$N$13),0)</f>
        <v>0</v>
      </c>
      <c r="CN50" s="19">
        <f t="shared" si="7"/>
        <v>0</v>
      </c>
      <c r="CO50" s="19">
        <f t="shared" si="7"/>
        <v>0</v>
      </c>
      <c r="CP50" s="19">
        <f t="shared" si="7"/>
        <v>0</v>
      </c>
    </row>
    <row r="51" spans="5:94" x14ac:dyDescent="0.25">
      <c r="E51" s="16" t="s">
        <v>22</v>
      </c>
      <c r="F51" s="17">
        <v>3</v>
      </c>
      <c r="G51" s="17">
        <v>3</v>
      </c>
      <c r="H51" s="17">
        <v>12</v>
      </c>
      <c r="I51" s="18">
        <v>44205</v>
      </c>
      <c r="J51" s="18">
        <v>45089</v>
      </c>
      <c r="K51" s="18">
        <v>45991</v>
      </c>
      <c r="L51" s="18">
        <v>46911</v>
      </c>
      <c r="M51" s="18">
        <v>47849</v>
      </c>
      <c r="N51" s="19">
        <v>49523.714999999997</v>
      </c>
      <c r="O51" s="21">
        <v>50553</v>
      </c>
      <c r="P51" s="18">
        <v>51564</v>
      </c>
      <c r="Q51" s="18">
        <v>52724</v>
      </c>
      <c r="R51" s="18">
        <v>53647</v>
      </c>
      <c r="S51" s="18">
        <v>54720</v>
      </c>
      <c r="T51" s="19">
        <f>IF('Critères de recherche'!$N$13&gt;0.01,CP51*(1+T$4),S51*(1+T$4))</f>
        <v>55814.400000000001</v>
      </c>
      <c r="U51" s="19">
        <f t="shared" ref="U51" si="122">T51*(1+U$4)</f>
        <v>56930.688000000002</v>
      </c>
      <c r="V51" s="19">
        <f t="shared" ref="V51:CG51" si="123">U51*(1+V$4)</f>
        <v>58069.301760000002</v>
      </c>
      <c r="W51" s="19">
        <f t="shared" si="123"/>
        <v>59230.687795200007</v>
      </c>
      <c r="X51" s="19">
        <f t="shared" si="123"/>
        <v>60415.301551104007</v>
      </c>
      <c r="Y51" s="19">
        <f t="shared" si="123"/>
        <v>61623.607582126089</v>
      </c>
      <c r="Z51" s="19">
        <f t="shared" si="123"/>
        <v>62856.079733768609</v>
      </c>
      <c r="AA51" s="19">
        <f t="shared" si="123"/>
        <v>64113.201328443982</v>
      </c>
      <c r="AB51" s="19">
        <f t="shared" si="123"/>
        <v>65395.465355012864</v>
      </c>
      <c r="AC51" s="19">
        <f t="shared" si="123"/>
        <v>66703.374662113129</v>
      </c>
      <c r="AD51" s="19">
        <f t="shared" si="123"/>
        <v>68037.442155355398</v>
      </c>
      <c r="AE51" s="19">
        <f t="shared" si="123"/>
        <v>69398.190998462509</v>
      </c>
      <c r="AF51" s="19">
        <f t="shared" si="123"/>
        <v>70786.154818431765</v>
      </c>
      <c r="AG51" s="19">
        <f t="shared" si="123"/>
        <v>72201.877914800396</v>
      </c>
      <c r="AH51" s="19">
        <f t="shared" si="123"/>
        <v>73645.915473096407</v>
      </c>
      <c r="AI51" s="19">
        <f t="shared" si="123"/>
        <v>75118.833782558344</v>
      </c>
      <c r="AJ51" s="19">
        <f t="shared" si="123"/>
        <v>76621.210458209505</v>
      </c>
      <c r="AK51" s="19">
        <f t="shared" si="123"/>
        <v>78153.634667373699</v>
      </c>
      <c r="AL51" s="19">
        <f t="shared" si="123"/>
        <v>79716.707360721179</v>
      </c>
      <c r="AM51" s="19">
        <f t="shared" si="123"/>
        <v>81311.041507935603</v>
      </c>
      <c r="AN51" s="19">
        <f t="shared" si="123"/>
        <v>82937.262338094311</v>
      </c>
      <c r="AO51" s="19">
        <f t="shared" si="123"/>
        <v>84596.007584856197</v>
      </c>
      <c r="AP51" s="19">
        <f t="shared" si="123"/>
        <v>86287.92773655332</v>
      </c>
      <c r="AQ51" s="19">
        <f t="shared" si="123"/>
        <v>88013.686291284394</v>
      </c>
      <c r="AR51" s="19">
        <f t="shared" si="123"/>
        <v>89773.96001711009</v>
      </c>
      <c r="AS51" s="19">
        <f t="shared" si="123"/>
        <v>91569.439217452295</v>
      </c>
      <c r="AT51" s="19">
        <f t="shared" si="123"/>
        <v>93400.828001801347</v>
      </c>
      <c r="AU51" s="19">
        <f t="shared" si="123"/>
        <v>95268.844561837381</v>
      </c>
      <c r="AV51" s="19">
        <f t="shared" si="123"/>
        <v>97174.221453074133</v>
      </c>
      <c r="AW51" s="19">
        <f t="shared" si="123"/>
        <v>99117.705882135619</v>
      </c>
      <c r="AX51" s="19">
        <f t="shared" si="123"/>
        <v>101100.05999977833</v>
      </c>
      <c r="AY51" s="19">
        <f t="shared" si="123"/>
        <v>103122.0611997739</v>
      </c>
      <c r="AZ51" s="19">
        <f t="shared" si="123"/>
        <v>105184.50242376939</v>
      </c>
      <c r="BA51" s="19">
        <f t="shared" si="123"/>
        <v>107288.19247224477</v>
      </c>
      <c r="BB51" s="19">
        <f t="shared" si="123"/>
        <v>109433.95632168966</v>
      </c>
      <c r="BC51" s="19">
        <f t="shared" si="123"/>
        <v>111622.63544812346</v>
      </c>
      <c r="BD51" s="19">
        <f t="shared" si="123"/>
        <v>113855.08815708593</v>
      </c>
      <c r="BE51" s="19">
        <f t="shared" si="123"/>
        <v>116132.18992022765</v>
      </c>
      <c r="BF51" s="19">
        <f t="shared" si="123"/>
        <v>118454.83371863222</v>
      </c>
      <c r="BG51" s="19">
        <f t="shared" si="123"/>
        <v>120823.93039300486</v>
      </c>
      <c r="BH51" s="19">
        <f t="shared" si="123"/>
        <v>123240.40900086497</v>
      </c>
      <c r="BI51" s="19">
        <f t="shared" si="123"/>
        <v>125705.21718088226</v>
      </c>
      <c r="BJ51" s="19">
        <f t="shared" si="123"/>
        <v>128219.3215244999</v>
      </c>
      <c r="BK51" s="19">
        <f t="shared" si="123"/>
        <v>130783.70795498991</v>
      </c>
      <c r="BL51" s="19">
        <f t="shared" si="123"/>
        <v>133399.38211408971</v>
      </c>
      <c r="BM51" s="19">
        <f t="shared" si="123"/>
        <v>136067.36975637151</v>
      </c>
      <c r="BN51" s="19">
        <f t="shared" si="123"/>
        <v>138788.71715149895</v>
      </c>
      <c r="BO51" s="19">
        <f t="shared" si="123"/>
        <v>141564.49149452892</v>
      </c>
      <c r="BP51" s="19">
        <f t="shared" si="123"/>
        <v>144395.78132441951</v>
      </c>
      <c r="BQ51" s="19">
        <f t="shared" si="123"/>
        <v>147283.69695090791</v>
      </c>
      <c r="BR51" s="19">
        <f t="shared" si="123"/>
        <v>150229.37088992607</v>
      </c>
      <c r="BS51" s="19">
        <f t="shared" si="123"/>
        <v>153233.95830772459</v>
      </c>
      <c r="BT51" s="19">
        <f t="shared" si="123"/>
        <v>156298.63747387909</v>
      </c>
      <c r="BU51" s="19">
        <f t="shared" si="123"/>
        <v>159424.61022335666</v>
      </c>
      <c r="BV51" s="19">
        <f t="shared" si="123"/>
        <v>162613.10242782379</v>
      </c>
      <c r="BW51" s="19">
        <f t="shared" si="123"/>
        <v>165865.36447638026</v>
      </c>
      <c r="BX51" s="19">
        <f t="shared" si="123"/>
        <v>169182.67176590787</v>
      </c>
      <c r="BY51" s="19">
        <f t="shared" si="123"/>
        <v>172566.32520122602</v>
      </c>
      <c r="BZ51" s="19">
        <f t="shared" si="123"/>
        <v>176017.65170525055</v>
      </c>
      <c r="CA51" s="19">
        <f t="shared" si="123"/>
        <v>179538.00473935556</v>
      </c>
      <c r="CB51" s="19">
        <f t="shared" si="123"/>
        <v>183128.76483414267</v>
      </c>
      <c r="CC51" s="19">
        <f t="shared" si="123"/>
        <v>186791.34013082553</v>
      </c>
      <c r="CD51" s="19">
        <f t="shared" si="123"/>
        <v>190527.16693344203</v>
      </c>
      <c r="CE51" s="19">
        <f t="shared" si="123"/>
        <v>194337.71027211088</v>
      </c>
      <c r="CF51" s="19">
        <f t="shared" si="123"/>
        <v>198224.46447755309</v>
      </c>
      <c r="CG51" s="19">
        <f t="shared" si="123"/>
        <v>202188.95376710416</v>
      </c>
      <c r="CH51" s="19">
        <f t="shared" ref="CH51:CL51" si="124">CG51*(1+CH$4)</f>
        <v>206232.73284244625</v>
      </c>
      <c r="CI51" s="19">
        <f t="shared" si="124"/>
        <v>210357.38749929518</v>
      </c>
      <c r="CJ51" s="19">
        <f t="shared" si="124"/>
        <v>214564.53524928109</v>
      </c>
      <c r="CK51" s="19">
        <f t="shared" si="124"/>
        <v>218855.82595426671</v>
      </c>
      <c r="CL51" s="19">
        <f t="shared" si="124"/>
        <v>223232.94247335204</v>
      </c>
      <c r="CM51" s="19">
        <f>IF('Critères de recherche'!$N$13&gt;0.01,'EntenteJuil2019 (avec boni)'!O51*(1.01+'Critères de recherche'!$N$13),0)</f>
        <v>0</v>
      </c>
      <c r="CN51" s="19">
        <f t="shared" si="7"/>
        <v>0</v>
      </c>
      <c r="CO51" s="19">
        <f t="shared" si="7"/>
        <v>0</v>
      </c>
      <c r="CP51" s="19">
        <f t="shared" si="7"/>
        <v>0</v>
      </c>
    </row>
    <row r="52" spans="5:94" x14ac:dyDescent="0.25">
      <c r="E52" s="16" t="s">
        <v>22</v>
      </c>
      <c r="F52" s="17">
        <v>4</v>
      </c>
      <c r="G52" s="17">
        <v>4</v>
      </c>
      <c r="H52" s="17">
        <v>12</v>
      </c>
      <c r="I52" s="18">
        <v>45713</v>
      </c>
      <c r="J52" s="18">
        <v>46627</v>
      </c>
      <c r="K52" s="18">
        <v>47560</v>
      </c>
      <c r="L52" s="18">
        <v>48511</v>
      </c>
      <c r="M52" s="18">
        <v>49481</v>
      </c>
      <c r="N52" s="19">
        <v>51212.834999999999</v>
      </c>
      <c r="O52" s="21">
        <v>52221</v>
      </c>
      <c r="P52" s="18">
        <v>53265</v>
      </c>
      <c r="Q52" s="18">
        <v>54463</v>
      </c>
      <c r="R52" s="18">
        <v>55416</v>
      </c>
      <c r="S52" s="18">
        <v>56524</v>
      </c>
      <c r="T52" s="19">
        <f>IF('Critères de recherche'!$N$13&gt;0.01,CP52*(1+T$4),S52*(1+T$4))</f>
        <v>57654.48</v>
      </c>
      <c r="U52" s="19">
        <f t="shared" ref="U52" si="125">T52*(1+U$4)</f>
        <v>58807.569600000003</v>
      </c>
      <c r="V52" s="19">
        <f t="shared" ref="V52:CG52" si="126">U52*(1+V$4)</f>
        <v>59983.720992000002</v>
      </c>
      <c r="W52" s="19">
        <f t="shared" si="126"/>
        <v>61183.395411840007</v>
      </c>
      <c r="X52" s="19">
        <f t="shared" si="126"/>
        <v>62407.063320076806</v>
      </c>
      <c r="Y52" s="19">
        <f t="shared" si="126"/>
        <v>63655.204586478343</v>
      </c>
      <c r="Z52" s="19">
        <f t="shared" si="126"/>
        <v>64928.308678207912</v>
      </c>
      <c r="AA52" s="19">
        <f t="shared" si="126"/>
        <v>66226.874851772067</v>
      </c>
      <c r="AB52" s="19">
        <f t="shared" si="126"/>
        <v>67551.412348807513</v>
      </c>
      <c r="AC52" s="19">
        <f t="shared" si="126"/>
        <v>68902.440595783672</v>
      </c>
      <c r="AD52" s="19">
        <f t="shared" si="126"/>
        <v>70280.489407699351</v>
      </c>
      <c r="AE52" s="19">
        <f t="shared" si="126"/>
        <v>71686.099195853341</v>
      </c>
      <c r="AF52" s="19">
        <f t="shared" si="126"/>
        <v>73119.821179770413</v>
      </c>
      <c r="AG52" s="19">
        <f t="shared" si="126"/>
        <v>74582.217603365818</v>
      </c>
      <c r="AH52" s="19">
        <f t="shared" si="126"/>
        <v>76073.861955433138</v>
      </c>
      <c r="AI52" s="19">
        <f t="shared" si="126"/>
        <v>77595.339194541797</v>
      </c>
      <c r="AJ52" s="19">
        <f t="shared" si="126"/>
        <v>79147.245978432635</v>
      </c>
      <c r="AK52" s="19">
        <f t="shared" si="126"/>
        <v>80730.190898001296</v>
      </c>
      <c r="AL52" s="19">
        <f t="shared" si="126"/>
        <v>82344.794715961325</v>
      </c>
      <c r="AM52" s="19">
        <f t="shared" si="126"/>
        <v>83991.690610280551</v>
      </c>
      <c r="AN52" s="19">
        <f t="shared" si="126"/>
        <v>85671.524422486167</v>
      </c>
      <c r="AO52" s="19">
        <f t="shared" si="126"/>
        <v>87384.954910935892</v>
      </c>
      <c r="AP52" s="19">
        <f t="shared" si="126"/>
        <v>89132.654009154605</v>
      </c>
      <c r="AQ52" s="19">
        <f t="shared" si="126"/>
        <v>90915.307089337701</v>
      </c>
      <c r="AR52" s="19">
        <f t="shared" si="126"/>
        <v>92733.613231124458</v>
      </c>
      <c r="AS52" s="19">
        <f t="shared" si="126"/>
        <v>94588.285495746954</v>
      </c>
      <c r="AT52" s="19">
        <f t="shared" si="126"/>
        <v>96480.05120566189</v>
      </c>
      <c r="AU52" s="19">
        <f t="shared" si="126"/>
        <v>98409.652229775136</v>
      </c>
      <c r="AV52" s="19">
        <f t="shared" si="126"/>
        <v>100377.84527437064</v>
      </c>
      <c r="AW52" s="19">
        <f t="shared" si="126"/>
        <v>102385.40217985807</v>
      </c>
      <c r="AX52" s="19">
        <f t="shared" si="126"/>
        <v>104433.11022345522</v>
      </c>
      <c r="AY52" s="19">
        <f t="shared" si="126"/>
        <v>106521.77242792433</v>
      </c>
      <c r="AZ52" s="19">
        <f t="shared" si="126"/>
        <v>108652.20787648282</v>
      </c>
      <c r="BA52" s="19">
        <f t="shared" si="126"/>
        <v>110825.25203401248</v>
      </c>
      <c r="BB52" s="19">
        <f t="shared" si="126"/>
        <v>113041.75707469272</v>
      </c>
      <c r="BC52" s="19">
        <f t="shared" si="126"/>
        <v>115302.59221618657</v>
      </c>
      <c r="BD52" s="19">
        <f t="shared" si="126"/>
        <v>117608.64406051031</v>
      </c>
      <c r="BE52" s="19">
        <f t="shared" si="126"/>
        <v>119960.81694172052</v>
      </c>
      <c r="BF52" s="19">
        <f t="shared" si="126"/>
        <v>122360.03328055494</v>
      </c>
      <c r="BG52" s="19">
        <f t="shared" si="126"/>
        <v>124807.23394616604</v>
      </c>
      <c r="BH52" s="19">
        <f t="shared" si="126"/>
        <v>127303.37862508936</v>
      </c>
      <c r="BI52" s="19">
        <f t="shared" si="126"/>
        <v>129849.44619759115</v>
      </c>
      <c r="BJ52" s="19">
        <f t="shared" si="126"/>
        <v>132446.43512154298</v>
      </c>
      <c r="BK52" s="19">
        <f t="shared" si="126"/>
        <v>135095.36382397384</v>
      </c>
      <c r="BL52" s="19">
        <f t="shared" si="126"/>
        <v>137797.2711004533</v>
      </c>
      <c r="BM52" s="19">
        <f t="shared" si="126"/>
        <v>140553.21652246237</v>
      </c>
      <c r="BN52" s="19">
        <f t="shared" si="126"/>
        <v>143364.28085291162</v>
      </c>
      <c r="BO52" s="19">
        <f t="shared" si="126"/>
        <v>146231.56646996984</v>
      </c>
      <c r="BP52" s="19">
        <f t="shared" si="126"/>
        <v>149156.19779936923</v>
      </c>
      <c r="BQ52" s="19">
        <f t="shared" si="126"/>
        <v>152139.32175535662</v>
      </c>
      <c r="BR52" s="19">
        <f t="shared" si="126"/>
        <v>155182.10819046377</v>
      </c>
      <c r="BS52" s="19">
        <f t="shared" si="126"/>
        <v>158285.75035427304</v>
      </c>
      <c r="BT52" s="19">
        <f t="shared" si="126"/>
        <v>161451.46536135851</v>
      </c>
      <c r="BU52" s="19">
        <f t="shared" si="126"/>
        <v>164680.49466858568</v>
      </c>
      <c r="BV52" s="19">
        <f t="shared" si="126"/>
        <v>167974.10456195741</v>
      </c>
      <c r="BW52" s="19">
        <f t="shared" si="126"/>
        <v>171333.58665319657</v>
      </c>
      <c r="BX52" s="19">
        <f t="shared" si="126"/>
        <v>174760.25838626051</v>
      </c>
      <c r="BY52" s="19">
        <f t="shared" si="126"/>
        <v>178255.46355398573</v>
      </c>
      <c r="BZ52" s="19">
        <f t="shared" si="126"/>
        <v>181820.57282506544</v>
      </c>
      <c r="CA52" s="19">
        <f t="shared" si="126"/>
        <v>185456.98428156675</v>
      </c>
      <c r="CB52" s="19">
        <f t="shared" si="126"/>
        <v>189166.1239671981</v>
      </c>
      <c r="CC52" s="19">
        <f t="shared" si="126"/>
        <v>192949.44644654208</v>
      </c>
      <c r="CD52" s="19">
        <f t="shared" si="126"/>
        <v>196808.43537547291</v>
      </c>
      <c r="CE52" s="19">
        <f t="shared" si="126"/>
        <v>200744.60408298238</v>
      </c>
      <c r="CF52" s="19">
        <f t="shared" si="126"/>
        <v>204759.49616464204</v>
      </c>
      <c r="CG52" s="19">
        <f t="shared" si="126"/>
        <v>208854.68608793488</v>
      </c>
      <c r="CH52" s="19">
        <f t="shared" ref="CH52:CL52" si="127">CG52*(1+CH$4)</f>
        <v>213031.77980969357</v>
      </c>
      <c r="CI52" s="19">
        <f t="shared" si="127"/>
        <v>217292.41540588744</v>
      </c>
      <c r="CJ52" s="19">
        <f t="shared" si="127"/>
        <v>221638.26371400518</v>
      </c>
      <c r="CK52" s="19">
        <f t="shared" si="127"/>
        <v>226071.02898828528</v>
      </c>
      <c r="CL52" s="19">
        <f t="shared" si="127"/>
        <v>230592.449568051</v>
      </c>
      <c r="CM52" s="19">
        <f>IF('Critères de recherche'!$N$13&gt;0.01,'EntenteJuil2019 (avec boni)'!O52*(1.01+'Critères de recherche'!$N$13),0)</f>
        <v>0</v>
      </c>
      <c r="CN52" s="19">
        <f t="shared" si="7"/>
        <v>0</v>
      </c>
      <c r="CO52" s="19">
        <f t="shared" si="7"/>
        <v>0</v>
      </c>
      <c r="CP52" s="19">
        <f t="shared" si="7"/>
        <v>0</v>
      </c>
    </row>
    <row r="53" spans="5:94" x14ac:dyDescent="0.25">
      <c r="E53" s="16" t="s">
        <v>22</v>
      </c>
      <c r="F53" s="17">
        <v>5</v>
      </c>
      <c r="G53" s="17">
        <v>5</v>
      </c>
      <c r="H53" s="17">
        <v>12</v>
      </c>
      <c r="I53" s="18">
        <v>47204</v>
      </c>
      <c r="J53" s="18">
        <v>48148</v>
      </c>
      <c r="K53" s="18">
        <v>49111</v>
      </c>
      <c r="L53" s="18">
        <v>50093</v>
      </c>
      <c r="M53" s="18">
        <v>51095</v>
      </c>
      <c r="N53" s="19">
        <v>52883.324999999997</v>
      </c>
      <c r="O53" s="21">
        <v>53945</v>
      </c>
      <c r="P53" s="18">
        <v>55024</v>
      </c>
      <c r="Q53" s="18">
        <v>56262</v>
      </c>
      <c r="R53" s="18">
        <v>57247</v>
      </c>
      <c r="S53" s="18">
        <v>58392</v>
      </c>
      <c r="T53" s="19">
        <f>IF('Critères de recherche'!$N$13&gt;0.01,CP53*(1+T$4),S53*(1+T$4))</f>
        <v>59559.840000000004</v>
      </c>
      <c r="U53" s="19">
        <f t="shared" ref="U53" si="128">T53*(1+U$4)</f>
        <v>60751.036800000002</v>
      </c>
      <c r="V53" s="19">
        <f t="shared" ref="V53:CG53" si="129">U53*(1+V$4)</f>
        <v>61966.057536</v>
      </c>
      <c r="W53" s="19">
        <f t="shared" si="129"/>
        <v>63205.378686720003</v>
      </c>
      <c r="X53" s="19">
        <f t="shared" si="129"/>
        <v>64469.486260454403</v>
      </c>
      <c r="Y53" s="19">
        <f t="shared" si="129"/>
        <v>65758.875985663486</v>
      </c>
      <c r="Z53" s="19">
        <f t="shared" si="129"/>
        <v>67074.053505376753</v>
      </c>
      <c r="AA53" s="19">
        <f t="shared" si="129"/>
        <v>68415.534575484286</v>
      </c>
      <c r="AB53" s="19">
        <f t="shared" si="129"/>
        <v>69783.845266993972</v>
      </c>
      <c r="AC53" s="19">
        <f t="shared" si="129"/>
        <v>71179.522172333847</v>
      </c>
      <c r="AD53" s="19">
        <f t="shared" si="129"/>
        <v>72603.112615780527</v>
      </c>
      <c r="AE53" s="19">
        <f t="shared" si="129"/>
        <v>74055.174868096132</v>
      </c>
      <c r="AF53" s="19">
        <f t="shared" si="129"/>
        <v>75536.278365458056</v>
      </c>
      <c r="AG53" s="19">
        <f t="shared" si="129"/>
        <v>77047.003932767213</v>
      </c>
      <c r="AH53" s="19">
        <f t="shared" si="129"/>
        <v>78587.944011422558</v>
      </c>
      <c r="AI53" s="19">
        <f t="shared" si="129"/>
        <v>80159.702891651017</v>
      </c>
      <c r="AJ53" s="19">
        <f t="shared" si="129"/>
        <v>81762.896949484042</v>
      </c>
      <c r="AK53" s="19">
        <f t="shared" si="129"/>
        <v>83398.154888473728</v>
      </c>
      <c r="AL53" s="19">
        <f t="shared" si="129"/>
        <v>85066.117986243204</v>
      </c>
      <c r="AM53" s="19">
        <f t="shared" si="129"/>
        <v>86767.440345968076</v>
      </c>
      <c r="AN53" s="19">
        <f t="shared" si="129"/>
        <v>88502.789152887446</v>
      </c>
      <c r="AO53" s="19">
        <f t="shared" si="129"/>
        <v>90272.844935945192</v>
      </c>
      <c r="AP53" s="19">
        <f t="shared" si="129"/>
        <v>92078.301834664104</v>
      </c>
      <c r="AQ53" s="19">
        <f t="shared" si="129"/>
        <v>93919.86787135739</v>
      </c>
      <c r="AR53" s="19">
        <f t="shared" si="129"/>
        <v>95798.265228784541</v>
      </c>
      <c r="AS53" s="19">
        <f t="shared" si="129"/>
        <v>97714.230533360227</v>
      </c>
      <c r="AT53" s="19">
        <f t="shared" si="129"/>
        <v>99668.515144027435</v>
      </c>
      <c r="AU53" s="19">
        <f t="shared" si="129"/>
        <v>101661.88544690798</v>
      </c>
      <c r="AV53" s="19">
        <f t="shared" si="129"/>
        <v>103695.12315584614</v>
      </c>
      <c r="AW53" s="19">
        <f t="shared" si="129"/>
        <v>105769.02561896307</v>
      </c>
      <c r="AX53" s="19">
        <f t="shared" si="129"/>
        <v>107884.40613134234</v>
      </c>
      <c r="AY53" s="19">
        <f t="shared" si="129"/>
        <v>110042.09425396919</v>
      </c>
      <c r="AZ53" s="19">
        <f t="shared" si="129"/>
        <v>112242.93613904857</v>
      </c>
      <c r="BA53" s="19">
        <f t="shared" si="129"/>
        <v>114487.79486182955</v>
      </c>
      <c r="BB53" s="19">
        <f t="shared" si="129"/>
        <v>116777.55075906614</v>
      </c>
      <c r="BC53" s="19">
        <f t="shared" si="129"/>
        <v>119113.10177424747</v>
      </c>
      <c r="BD53" s="19">
        <f t="shared" si="129"/>
        <v>121495.36380973241</v>
      </c>
      <c r="BE53" s="19">
        <f t="shared" si="129"/>
        <v>123925.27108592706</v>
      </c>
      <c r="BF53" s="19">
        <f t="shared" si="129"/>
        <v>126403.7765076456</v>
      </c>
      <c r="BG53" s="19">
        <f t="shared" si="129"/>
        <v>128931.85203779851</v>
      </c>
      <c r="BH53" s="19">
        <f t="shared" si="129"/>
        <v>131510.48907855447</v>
      </c>
      <c r="BI53" s="19">
        <f t="shared" si="129"/>
        <v>134140.69886012556</v>
      </c>
      <c r="BJ53" s="19">
        <f t="shared" si="129"/>
        <v>136823.51283732807</v>
      </c>
      <c r="BK53" s="19">
        <f t="shared" si="129"/>
        <v>139559.98309407465</v>
      </c>
      <c r="BL53" s="19">
        <f t="shared" si="129"/>
        <v>142351.18275595614</v>
      </c>
      <c r="BM53" s="19">
        <f t="shared" si="129"/>
        <v>145198.20641107525</v>
      </c>
      <c r="BN53" s="19">
        <f t="shared" si="129"/>
        <v>148102.17053929676</v>
      </c>
      <c r="BO53" s="19">
        <f t="shared" si="129"/>
        <v>151064.21395008269</v>
      </c>
      <c r="BP53" s="19">
        <f t="shared" si="129"/>
        <v>154085.49822908433</v>
      </c>
      <c r="BQ53" s="19">
        <f t="shared" si="129"/>
        <v>157167.20819366601</v>
      </c>
      <c r="BR53" s="19">
        <f t="shared" si="129"/>
        <v>160310.55235753933</v>
      </c>
      <c r="BS53" s="19">
        <f t="shared" si="129"/>
        <v>163516.76340469011</v>
      </c>
      <c r="BT53" s="19">
        <f t="shared" si="129"/>
        <v>166787.0986727839</v>
      </c>
      <c r="BU53" s="19">
        <f t="shared" si="129"/>
        <v>170122.84064623958</v>
      </c>
      <c r="BV53" s="19">
        <f t="shared" si="129"/>
        <v>173525.29745916437</v>
      </c>
      <c r="BW53" s="19">
        <f t="shared" si="129"/>
        <v>176995.80340834765</v>
      </c>
      <c r="BX53" s="19">
        <f t="shared" si="129"/>
        <v>180535.71947651461</v>
      </c>
      <c r="BY53" s="19">
        <f t="shared" si="129"/>
        <v>184146.43386604491</v>
      </c>
      <c r="BZ53" s="19">
        <f t="shared" si="129"/>
        <v>187829.3625433658</v>
      </c>
      <c r="CA53" s="19">
        <f t="shared" si="129"/>
        <v>191585.94979423311</v>
      </c>
      <c r="CB53" s="19">
        <f t="shared" si="129"/>
        <v>195417.66879011778</v>
      </c>
      <c r="CC53" s="19">
        <f t="shared" si="129"/>
        <v>199326.02216592015</v>
      </c>
      <c r="CD53" s="19">
        <f t="shared" si="129"/>
        <v>203312.54260923856</v>
      </c>
      <c r="CE53" s="19">
        <f t="shared" si="129"/>
        <v>207378.79346142334</v>
      </c>
      <c r="CF53" s="19">
        <f t="shared" si="129"/>
        <v>211526.3693306518</v>
      </c>
      <c r="CG53" s="19">
        <f t="shared" si="129"/>
        <v>215756.89671726484</v>
      </c>
      <c r="CH53" s="19">
        <f t="shared" ref="CH53:CL53" si="130">CG53*(1+CH$4)</f>
        <v>220072.03465161013</v>
      </c>
      <c r="CI53" s="19">
        <f t="shared" si="130"/>
        <v>224473.47534464233</v>
      </c>
      <c r="CJ53" s="19">
        <f t="shared" si="130"/>
        <v>228962.94485153517</v>
      </c>
      <c r="CK53" s="19">
        <f t="shared" si="130"/>
        <v>233542.20374856587</v>
      </c>
      <c r="CL53" s="19">
        <f t="shared" si="130"/>
        <v>238213.0478235372</v>
      </c>
      <c r="CM53" s="19">
        <f>IF('Critères de recherche'!$N$13&gt;0.01,'EntenteJuil2019 (avec boni)'!O53*(1.01+'Critères de recherche'!$N$13),0)</f>
        <v>0</v>
      </c>
      <c r="CN53" s="19">
        <f t="shared" si="7"/>
        <v>0</v>
      </c>
      <c r="CO53" s="19">
        <f t="shared" si="7"/>
        <v>0</v>
      </c>
      <c r="CP53" s="19">
        <f t="shared" si="7"/>
        <v>0</v>
      </c>
    </row>
    <row r="54" spans="5:94" x14ac:dyDescent="0.25">
      <c r="E54" s="16" t="s">
        <v>22</v>
      </c>
      <c r="F54" s="17">
        <v>6</v>
      </c>
      <c r="G54" s="17">
        <v>6</v>
      </c>
      <c r="H54" s="17">
        <v>12</v>
      </c>
      <c r="I54" s="18">
        <v>48675</v>
      </c>
      <c r="J54" s="18">
        <v>49649</v>
      </c>
      <c r="K54" s="18">
        <v>50642</v>
      </c>
      <c r="L54" s="18">
        <v>51655</v>
      </c>
      <c r="M54" s="18">
        <v>52688</v>
      </c>
      <c r="N54" s="19">
        <v>54532.08</v>
      </c>
      <c r="O54" s="21">
        <v>55725</v>
      </c>
      <c r="P54" s="18">
        <v>56840</v>
      </c>
      <c r="Q54" s="18">
        <v>58119</v>
      </c>
      <c r="R54" s="18">
        <v>59136</v>
      </c>
      <c r="S54" s="18">
        <v>60319</v>
      </c>
      <c r="T54" s="19">
        <f>IF('Critères de recherche'!$N$13&gt;0.01,CP54*(1+T$4),S54*(1+T$4))</f>
        <v>61525.380000000005</v>
      </c>
      <c r="U54" s="19">
        <f t="shared" ref="U54" si="131">T54*(1+U$4)</f>
        <v>62755.887600000009</v>
      </c>
      <c r="V54" s="19">
        <f t="shared" ref="V54:CG54" si="132">U54*(1+V$4)</f>
        <v>64011.005352000007</v>
      </c>
      <c r="W54" s="19">
        <f t="shared" si="132"/>
        <v>65291.225459040012</v>
      </c>
      <c r="X54" s="19">
        <f t="shared" si="132"/>
        <v>66597.049968220817</v>
      </c>
      <c r="Y54" s="19">
        <f t="shared" si="132"/>
        <v>67928.99096758524</v>
      </c>
      <c r="Z54" s="19">
        <f t="shared" si="132"/>
        <v>69287.570786936951</v>
      </c>
      <c r="AA54" s="19">
        <f t="shared" si="132"/>
        <v>70673.322202675685</v>
      </c>
      <c r="AB54" s="19">
        <f t="shared" si="132"/>
        <v>72086.788646729197</v>
      </c>
      <c r="AC54" s="19">
        <f t="shared" si="132"/>
        <v>73528.52441966378</v>
      </c>
      <c r="AD54" s="19">
        <f t="shared" si="132"/>
        <v>74999.094908057057</v>
      </c>
      <c r="AE54" s="19">
        <f t="shared" si="132"/>
        <v>76499.076806218203</v>
      </c>
      <c r="AF54" s="19">
        <f t="shared" si="132"/>
        <v>78029.058342342571</v>
      </c>
      <c r="AG54" s="19">
        <f t="shared" si="132"/>
        <v>79589.639509189423</v>
      </c>
      <c r="AH54" s="19">
        <f t="shared" si="132"/>
        <v>81181.432299373206</v>
      </c>
      <c r="AI54" s="19">
        <f t="shared" si="132"/>
        <v>82805.060945360674</v>
      </c>
      <c r="AJ54" s="19">
        <f t="shared" si="132"/>
        <v>84461.162164267895</v>
      </c>
      <c r="AK54" s="19">
        <f t="shared" si="132"/>
        <v>86150.385407553258</v>
      </c>
      <c r="AL54" s="19">
        <f t="shared" si="132"/>
        <v>87873.393115704326</v>
      </c>
      <c r="AM54" s="19">
        <f t="shared" si="132"/>
        <v>89630.86097801842</v>
      </c>
      <c r="AN54" s="19">
        <f t="shared" si="132"/>
        <v>91423.478197578792</v>
      </c>
      <c r="AO54" s="19">
        <f t="shared" si="132"/>
        <v>93251.947761530362</v>
      </c>
      <c r="AP54" s="19">
        <f t="shared" si="132"/>
        <v>95116.986716760977</v>
      </c>
      <c r="AQ54" s="19">
        <f t="shared" si="132"/>
        <v>97019.326451096204</v>
      </c>
      <c r="AR54" s="19">
        <f t="shared" si="132"/>
        <v>98959.712980118129</v>
      </c>
      <c r="AS54" s="19">
        <f t="shared" si="132"/>
        <v>100938.90723972049</v>
      </c>
      <c r="AT54" s="19">
        <f t="shared" si="132"/>
        <v>102957.6853845149</v>
      </c>
      <c r="AU54" s="19">
        <f t="shared" si="132"/>
        <v>105016.83909220521</v>
      </c>
      <c r="AV54" s="19">
        <f t="shared" si="132"/>
        <v>107117.17587404931</v>
      </c>
      <c r="AW54" s="19">
        <f t="shared" si="132"/>
        <v>109259.5193915303</v>
      </c>
      <c r="AX54" s="19">
        <f t="shared" si="132"/>
        <v>111444.7097793609</v>
      </c>
      <c r="AY54" s="19">
        <f t="shared" si="132"/>
        <v>113673.60397494811</v>
      </c>
      <c r="AZ54" s="19">
        <f t="shared" si="132"/>
        <v>115947.07605444708</v>
      </c>
      <c r="BA54" s="19">
        <f t="shared" si="132"/>
        <v>118266.01757553603</v>
      </c>
      <c r="BB54" s="19">
        <f t="shared" si="132"/>
        <v>120631.33792704674</v>
      </c>
      <c r="BC54" s="19">
        <f t="shared" si="132"/>
        <v>123043.96468558768</v>
      </c>
      <c r="BD54" s="19">
        <f t="shared" si="132"/>
        <v>125504.84397929943</v>
      </c>
      <c r="BE54" s="19">
        <f t="shared" si="132"/>
        <v>128014.94085888543</v>
      </c>
      <c r="BF54" s="19">
        <f t="shared" si="132"/>
        <v>130575.23967606314</v>
      </c>
      <c r="BG54" s="19">
        <f t="shared" si="132"/>
        <v>133186.7444695844</v>
      </c>
      <c r="BH54" s="19">
        <f t="shared" si="132"/>
        <v>135850.4793589761</v>
      </c>
      <c r="BI54" s="19">
        <f t="shared" si="132"/>
        <v>138567.48894615562</v>
      </c>
      <c r="BJ54" s="19">
        <f t="shared" si="132"/>
        <v>141338.83872507873</v>
      </c>
      <c r="BK54" s="19">
        <f t="shared" si="132"/>
        <v>144165.61549958031</v>
      </c>
      <c r="BL54" s="19">
        <f t="shared" si="132"/>
        <v>147048.92780957191</v>
      </c>
      <c r="BM54" s="19">
        <f t="shared" si="132"/>
        <v>149989.90636576334</v>
      </c>
      <c r="BN54" s="19">
        <f t="shared" si="132"/>
        <v>152989.70449307861</v>
      </c>
      <c r="BO54" s="19">
        <f t="shared" si="132"/>
        <v>156049.49858294017</v>
      </c>
      <c r="BP54" s="19">
        <f t="shared" si="132"/>
        <v>159170.48855459897</v>
      </c>
      <c r="BQ54" s="19">
        <f t="shared" si="132"/>
        <v>162353.89832569094</v>
      </c>
      <c r="BR54" s="19">
        <f t="shared" si="132"/>
        <v>165600.97629220475</v>
      </c>
      <c r="BS54" s="19">
        <f t="shared" si="132"/>
        <v>168912.99581804886</v>
      </c>
      <c r="BT54" s="19">
        <f t="shared" si="132"/>
        <v>172291.25573440985</v>
      </c>
      <c r="BU54" s="19">
        <f t="shared" si="132"/>
        <v>175737.08084909804</v>
      </c>
      <c r="BV54" s="19">
        <f t="shared" si="132"/>
        <v>179251.82246608002</v>
      </c>
      <c r="BW54" s="19">
        <f t="shared" si="132"/>
        <v>182836.85891540162</v>
      </c>
      <c r="BX54" s="19">
        <f t="shared" si="132"/>
        <v>186493.59609370967</v>
      </c>
      <c r="BY54" s="19">
        <f t="shared" si="132"/>
        <v>190223.46801558387</v>
      </c>
      <c r="BZ54" s="19">
        <f t="shared" si="132"/>
        <v>194027.93737589556</v>
      </c>
      <c r="CA54" s="19">
        <f t="shared" si="132"/>
        <v>197908.49612341347</v>
      </c>
      <c r="CB54" s="19">
        <f t="shared" si="132"/>
        <v>201866.66604588175</v>
      </c>
      <c r="CC54" s="19">
        <f t="shared" si="132"/>
        <v>205903.9993667994</v>
      </c>
      <c r="CD54" s="19">
        <f t="shared" si="132"/>
        <v>210022.07935413538</v>
      </c>
      <c r="CE54" s="19">
        <f t="shared" si="132"/>
        <v>214222.5209412181</v>
      </c>
      <c r="CF54" s="19">
        <f t="shared" si="132"/>
        <v>218506.97136004246</v>
      </c>
      <c r="CG54" s="19">
        <f t="shared" si="132"/>
        <v>222877.11078724332</v>
      </c>
      <c r="CH54" s="19">
        <f t="shared" ref="CH54:CL54" si="133">CG54*(1+CH$4)</f>
        <v>227334.6530029882</v>
      </c>
      <c r="CI54" s="19">
        <f t="shared" si="133"/>
        <v>231881.34606304797</v>
      </c>
      <c r="CJ54" s="19">
        <f t="shared" si="133"/>
        <v>236518.97298430893</v>
      </c>
      <c r="CK54" s="19">
        <f t="shared" si="133"/>
        <v>241249.3524439951</v>
      </c>
      <c r="CL54" s="19">
        <f t="shared" si="133"/>
        <v>246074.33949287501</v>
      </c>
      <c r="CM54" s="19">
        <f>IF('Critères de recherche'!$N$13&gt;0.01,'EntenteJuil2019 (avec boni)'!O54*(1.01+'Critères de recherche'!$N$13),0)</f>
        <v>0</v>
      </c>
      <c r="CN54" s="19">
        <f t="shared" si="7"/>
        <v>0</v>
      </c>
      <c r="CO54" s="19">
        <f t="shared" si="7"/>
        <v>0</v>
      </c>
      <c r="CP54" s="19">
        <f t="shared" si="7"/>
        <v>0</v>
      </c>
    </row>
    <row r="55" spans="5:94" x14ac:dyDescent="0.25">
      <c r="E55" s="16" t="s">
        <v>22</v>
      </c>
      <c r="F55" s="17">
        <v>7</v>
      </c>
      <c r="G55" s="17">
        <v>7</v>
      </c>
      <c r="H55" s="17">
        <v>12</v>
      </c>
      <c r="I55" s="18">
        <v>50259</v>
      </c>
      <c r="J55" s="18">
        <v>51264</v>
      </c>
      <c r="K55" s="18">
        <v>52289</v>
      </c>
      <c r="L55" s="18">
        <v>53335</v>
      </c>
      <c r="M55" s="18">
        <v>54402</v>
      </c>
      <c r="N55" s="19">
        <v>56306.07</v>
      </c>
      <c r="O55" s="21">
        <v>57564</v>
      </c>
      <c r="P55" s="18">
        <v>58715</v>
      </c>
      <c r="Q55" s="18">
        <v>60036</v>
      </c>
      <c r="R55" s="18">
        <v>61087</v>
      </c>
      <c r="S55" s="18">
        <v>62309</v>
      </c>
      <c r="T55" s="19">
        <f>IF('Critères de recherche'!$N$13&gt;0.01,CP55*(1+T$4),S55*(1+T$4))</f>
        <v>63555.18</v>
      </c>
      <c r="U55" s="19">
        <f t="shared" ref="U55" si="134">T55*(1+U$4)</f>
        <v>64826.283600000002</v>
      </c>
      <c r="V55" s="19">
        <f t="shared" ref="V55:CG55" si="135">U55*(1+V$4)</f>
        <v>66122.809271999999</v>
      </c>
      <c r="W55" s="19">
        <f t="shared" si="135"/>
        <v>67445.265457439993</v>
      </c>
      <c r="X55" s="19">
        <f t="shared" si="135"/>
        <v>68794.170766588795</v>
      </c>
      <c r="Y55" s="19">
        <f t="shared" si="135"/>
        <v>70170.054181920568</v>
      </c>
      <c r="Z55" s="19">
        <f t="shared" si="135"/>
        <v>71573.45526555898</v>
      </c>
      <c r="AA55" s="19">
        <f t="shared" si="135"/>
        <v>73004.924370870154</v>
      </c>
      <c r="AB55" s="19">
        <f t="shared" si="135"/>
        <v>74465.022858287557</v>
      </c>
      <c r="AC55" s="19">
        <f t="shared" si="135"/>
        <v>75954.323315453308</v>
      </c>
      <c r="AD55" s="19">
        <f t="shared" si="135"/>
        <v>77473.40978176237</v>
      </c>
      <c r="AE55" s="19">
        <f t="shared" si="135"/>
        <v>79022.877977397613</v>
      </c>
      <c r="AF55" s="19">
        <f t="shared" si="135"/>
        <v>80603.335536945568</v>
      </c>
      <c r="AG55" s="19">
        <f t="shared" si="135"/>
        <v>82215.402247684484</v>
      </c>
      <c r="AH55" s="19">
        <f t="shared" si="135"/>
        <v>83859.710292638178</v>
      </c>
      <c r="AI55" s="19">
        <f t="shared" si="135"/>
        <v>85536.904498490941</v>
      </c>
      <c r="AJ55" s="19">
        <f t="shared" si="135"/>
        <v>87247.64258846076</v>
      </c>
      <c r="AK55" s="19">
        <f t="shared" si="135"/>
        <v>88992.595440229983</v>
      </c>
      <c r="AL55" s="19">
        <f t="shared" si="135"/>
        <v>90772.447349034584</v>
      </c>
      <c r="AM55" s="19">
        <f t="shared" si="135"/>
        <v>92587.896296015271</v>
      </c>
      <c r="AN55" s="19">
        <f t="shared" si="135"/>
        <v>94439.654221935576</v>
      </c>
      <c r="AO55" s="19">
        <f t="shared" si="135"/>
        <v>96328.447306374292</v>
      </c>
      <c r="AP55" s="19">
        <f t="shared" si="135"/>
        <v>98255.01625250178</v>
      </c>
      <c r="AQ55" s="19">
        <f t="shared" si="135"/>
        <v>100220.11657755182</v>
      </c>
      <c r="AR55" s="19">
        <f t="shared" si="135"/>
        <v>102224.51890910286</v>
      </c>
      <c r="AS55" s="19">
        <f t="shared" si="135"/>
        <v>104269.00928728492</v>
      </c>
      <c r="AT55" s="19">
        <f t="shared" si="135"/>
        <v>106354.38947303062</v>
      </c>
      <c r="AU55" s="19">
        <f t="shared" si="135"/>
        <v>108481.47726249123</v>
      </c>
      <c r="AV55" s="19">
        <f t="shared" si="135"/>
        <v>110651.10680774106</v>
      </c>
      <c r="AW55" s="19">
        <f t="shared" si="135"/>
        <v>112864.12894389588</v>
      </c>
      <c r="AX55" s="19">
        <f t="shared" si="135"/>
        <v>115121.41152277379</v>
      </c>
      <c r="AY55" s="19">
        <f t="shared" si="135"/>
        <v>117423.83975322927</v>
      </c>
      <c r="AZ55" s="19">
        <f t="shared" si="135"/>
        <v>119772.31654829386</v>
      </c>
      <c r="BA55" s="19">
        <f t="shared" si="135"/>
        <v>122167.76287925974</v>
      </c>
      <c r="BB55" s="19">
        <f t="shared" si="135"/>
        <v>124611.11813684493</v>
      </c>
      <c r="BC55" s="19">
        <f t="shared" si="135"/>
        <v>127103.34049958183</v>
      </c>
      <c r="BD55" s="19">
        <f t="shared" si="135"/>
        <v>129645.40730957346</v>
      </c>
      <c r="BE55" s="19">
        <f t="shared" si="135"/>
        <v>132238.31545576494</v>
      </c>
      <c r="BF55" s="19">
        <f t="shared" si="135"/>
        <v>134883.08176488025</v>
      </c>
      <c r="BG55" s="19">
        <f t="shared" si="135"/>
        <v>137580.74340017786</v>
      </c>
      <c r="BH55" s="19">
        <f t="shared" si="135"/>
        <v>140332.35826818142</v>
      </c>
      <c r="BI55" s="19">
        <f t="shared" si="135"/>
        <v>143139.00543354504</v>
      </c>
      <c r="BJ55" s="19">
        <f t="shared" si="135"/>
        <v>146001.78554221595</v>
      </c>
      <c r="BK55" s="19">
        <f t="shared" si="135"/>
        <v>148921.82125306028</v>
      </c>
      <c r="BL55" s="19">
        <f t="shared" si="135"/>
        <v>151900.25767812147</v>
      </c>
      <c r="BM55" s="19">
        <f t="shared" si="135"/>
        <v>154938.26283168391</v>
      </c>
      <c r="BN55" s="19">
        <f t="shared" si="135"/>
        <v>158037.0280883176</v>
      </c>
      <c r="BO55" s="19">
        <f t="shared" si="135"/>
        <v>161197.76865008395</v>
      </c>
      <c r="BP55" s="19">
        <f t="shared" si="135"/>
        <v>164421.72402308564</v>
      </c>
      <c r="BQ55" s="19">
        <f t="shared" si="135"/>
        <v>167710.15850354737</v>
      </c>
      <c r="BR55" s="19">
        <f t="shared" si="135"/>
        <v>171064.36167361832</v>
      </c>
      <c r="BS55" s="19">
        <f t="shared" si="135"/>
        <v>174485.64890709068</v>
      </c>
      <c r="BT55" s="19">
        <f t="shared" si="135"/>
        <v>177975.3618852325</v>
      </c>
      <c r="BU55" s="19">
        <f t="shared" si="135"/>
        <v>181534.86912293715</v>
      </c>
      <c r="BV55" s="19">
        <f t="shared" si="135"/>
        <v>185165.56650539589</v>
      </c>
      <c r="BW55" s="19">
        <f t="shared" si="135"/>
        <v>188868.87783550381</v>
      </c>
      <c r="BX55" s="19">
        <f t="shared" si="135"/>
        <v>192646.25539221388</v>
      </c>
      <c r="BY55" s="19">
        <f t="shared" si="135"/>
        <v>196499.18050005817</v>
      </c>
      <c r="BZ55" s="19">
        <f t="shared" si="135"/>
        <v>200429.16411005933</v>
      </c>
      <c r="CA55" s="19">
        <f t="shared" si="135"/>
        <v>204437.74739226053</v>
      </c>
      <c r="CB55" s="19">
        <f t="shared" si="135"/>
        <v>208526.50234010574</v>
      </c>
      <c r="CC55" s="19">
        <f t="shared" si="135"/>
        <v>212697.03238690787</v>
      </c>
      <c r="CD55" s="19">
        <f t="shared" si="135"/>
        <v>216950.97303464604</v>
      </c>
      <c r="CE55" s="19">
        <f t="shared" si="135"/>
        <v>221289.99249533896</v>
      </c>
      <c r="CF55" s="19">
        <f t="shared" si="135"/>
        <v>225715.79234524575</v>
      </c>
      <c r="CG55" s="19">
        <f t="shared" si="135"/>
        <v>230230.10819215066</v>
      </c>
      <c r="CH55" s="19">
        <f t="shared" ref="CH55:CL55" si="136">CG55*(1+CH$4)</f>
        <v>234834.71035599368</v>
      </c>
      <c r="CI55" s="19">
        <f t="shared" si="136"/>
        <v>239531.40456311355</v>
      </c>
      <c r="CJ55" s="19">
        <f t="shared" si="136"/>
        <v>244322.03265437583</v>
      </c>
      <c r="CK55" s="19">
        <f t="shared" si="136"/>
        <v>249208.47330746334</v>
      </c>
      <c r="CL55" s="19">
        <f t="shared" si="136"/>
        <v>254192.64277361261</v>
      </c>
      <c r="CM55" s="19">
        <f>IF('Critères de recherche'!$N$13&gt;0.01,'EntenteJuil2019 (avec boni)'!O55*(1.01+'Critères de recherche'!$N$13),0)</f>
        <v>0</v>
      </c>
      <c r="CN55" s="19">
        <f t="shared" si="7"/>
        <v>0</v>
      </c>
      <c r="CO55" s="19">
        <f t="shared" si="7"/>
        <v>0</v>
      </c>
      <c r="CP55" s="19">
        <f t="shared" si="7"/>
        <v>0</v>
      </c>
    </row>
    <row r="56" spans="5:94" x14ac:dyDescent="0.25">
      <c r="E56" s="16" t="s">
        <v>22</v>
      </c>
      <c r="F56" s="17">
        <v>8</v>
      </c>
      <c r="G56" s="17">
        <v>8</v>
      </c>
      <c r="H56" s="17">
        <v>12</v>
      </c>
      <c r="I56" s="18">
        <v>51973</v>
      </c>
      <c r="J56" s="18">
        <v>53012</v>
      </c>
      <c r="K56" s="18">
        <v>54072</v>
      </c>
      <c r="L56" s="18">
        <v>55153</v>
      </c>
      <c r="M56" s="18">
        <v>56256</v>
      </c>
      <c r="N56" s="19">
        <v>58224.959999999999</v>
      </c>
      <c r="O56" s="21">
        <v>59463</v>
      </c>
      <c r="P56" s="18">
        <v>60652</v>
      </c>
      <c r="Q56" s="18">
        <v>62017</v>
      </c>
      <c r="R56" s="18">
        <v>63102</v>
      </c>
      <c r="S56" s="18">
        <v>64364</v>
      </c>
      <c r="T56" s="19">
        <f>IF('Critères de recherche'!$N$13&gt;0.01,CP56*(1+T$4),S56*(1+T$4))</f>
        <v>65651.28</v>
      </c>
      <c r="U56" s="19">
        <f t="shared" ref="U56" si="137">T56*(1+U$4)</f>
        <v>66964.305600000007</v>
      </c>
      <c r="V56" s="19">
        <f t="shared" ref="V56:CG56" si="138">U56*(1+V$4)</f>
        <v>68303.591712000009</v>
      </c>
      <c r="W56" s="19">
        <f t="shared" si="138"/>
        <v>69669.663546240015</v>
      </c>
      <c r="X56" s="19">
        <f t="shared" si="138"/>
        <v>71063.056817164819</v>
      </c>
      <c r="Y56" s="19">
        <f t="shared" si="138"/>
        <v>72484.317953508114</v>
      </c>
      <c r="Z56" s="19">
        <f t="shared" si="138"/>
        <v>73934.004312578283</v>
      </c>
      <c r="AA56" s="19">
        <f t="shared" si="138"/>
        <v>75412.68439882985</v>
      </c>
      <c r="AB56" s="19">
        <f t="shared" si="138"/>
        <v>76920.938086806447</v>
      </c>
      <c r="AC56" s="19">
        <f t="shared" si="138"/>
        <v>78459.356848542579</v>
      </c>
      <c r="AD56" s="19">
        <f t="shared" si="138"/>
        <v>80028.543985513432</v>
      </c>
      <c r="AE56" s="19">
        <f t="shared" si="138"/>
        <v>81629.114865223703</v>
      </c>
      <c r="AF56" s="19">
        <f t="shared" si="138"/>
        <v>83261.697162528173</v>
      </c>
      <c r="AG56" s="19">
        <f t="shared" si="138"/>
        <v>84926.931105778742</v>
      </c>
      <c r="AH56" s="19">
        <f t="shared" si="138"/>
        <v>86625.46972789432</v>
      </c>
      <c r="AI56" s="19">
        <f t="shared" si="138"/>
        <v>88357.979122452205</v>
      </c>
      <c r="AJ56" s="19">
        <f t="shared" si="138"/>
        <v>90125.138704901256</v>
      </c>
      <c r="AK56" s="19">
        <f t="shared" si="138"/>
        <v>91927.641478999285</v>
      </c>
      <c r="AL56" s="19">
        <f t="shared" si="138"/>
        <v>93766.194308579274</v>
      </c>
      <c r="AM56" s="19">
        <f t="shared" si="138"/>
        <v>95641.518194750854</v>
      </c>
      <c r="AN56" s="19">
        <f t="shared" si="138"/>
        <v>97554.34855864587</v>
      </c>
      <c r="AO56" s="19">
        <f t="shared" si="138"/>
        <v>99505.435529818787</v>
      </c>
      <c r="AP56" s="19">
        <f t="shared" si="138"/>
        <v>101495.54424041517</v>
      </c>
      <c r="AQ56" s="19">
        <f t="shared" si="138"/>
        <v>103525.45512522348</v>
      </c>
      <c r="AR56" s="19">
        <f t="shared" si="138"/>
        <v>105595.96422772795</v>
      </c>
      <c r="AS56" s="19">
        <f t="shared" si="138"/>
        <v>107707.88351228251</v>
      </c>
      <c r="AT56" s="19">
        <f t="shared" si="138"/>
        <v>109862.04118252816</v>
      </c>
      <c r="AU56" s="19">
        <f t="shared" si="138"/>
        <v>112059.28200617872</v>
      </c>
      <c r="AV56" s="19">
        <f t="shared" si="138"/>
        <v>114300.46764630229</v>
      </c>
      <c r="AW56" s="19">
        <f t="shared" si="138"/>
        <v>116586.47699922834</v>
      </c>
      <c r="AX56" s="19">
        <f t="shared" si="138"/>
        <v>118918.20653921292</v>
      </c>
      <c r="AY56" s="19">
        <f t="shared" si="138"/>
        <v>121296.57066999718</v>
      </c>
      <c r="AZ56" s="19">
        <f t="shared" si="138"/>
        <v>123722.50208339712</v>
      </c>
      <c r="BA56" s="19">
        <f t="shared" si="138"/>
        <v>126196.95212506507</v>
      </c>
      <c r="BB56" s="19">
        <f t="shared" si="138"/>
        <v>128720.89116756637</v>
      </c>
      <c r="BC56" s="19">
        <f t="shared" si="138"/>
        <v>131295.30899091769</v>
      </c>
      <c r="BD56" s="19">
        <f t="shared" si="138"/>
        <v>133921.21517073605</v>
      </c>
      <c r="BE56" s="19">
        <f t="shared" si="138"/>
        <v>136599.63947415078</v>
      </c>
      <c r="BF56" s="19">
        <f t="shared" si="138"/>
        <v>139331.6322636338</v>
      </c>
      <c r="BG56" s="19">
        <f t="shared" si="138"/>
        <v>142118.26490890648</v>
      </c>
      <c r="BH56" s="19">
        <f t="shared" si="138"/>
        <v>144960.63020708461</v>
      </c>
      <c r="BI56" s="19">
        <f t="shared" si="138"/>
        <v>147859.84281122632</v>
      </c>
      <c r="BJ56" s="19">
        <f t="shared" si="138"/>
        <v>150817.03966745085</v>
      </c>
      <c r="BK56" s="19">
        <f t="shared" si="138"/>
        <v>153833.38046079988</v>
      </c>
      <c r="BL56" s="19">
        <f t="shared" si="138"/>
        <v>156910.04807001588</v>
      </c>
      <c r="BM56" s="19">
        <f t="shared" si="138"/>
        <v>160048.2490314162</v>
      </c>
      <c r="BN56" s="19">
        <f t="shared" si="138"/>
        <v>163249.21401204451</v>
      </c>
      <c r="BO56" s="19">
        <f t="shared" si="138"/>
        <v>166514.19829228541</v>
      </c>
      <c r="BP56" s="19">
        <f t="shared" si="138"/>
        <v>169844.48225813112</v>
      </c>
      <c r="BQ56" s="19">
        <f t="shared" si="138"/>
        <v>173241.37190329374</v>
      </c>
      <c r="BR56" s="19">
        <f t="shared" si="138"/>
        <v>176706.19934135961</v>
      </c>
      <c r="BS56" s="19">
        <f t="shared" si="138"/>
        <v>180240.32332818682</v>
      </c>
      <c r="BT56" s="19">
        <f t="shared" si="138"/>
        <v>183845.12979475057</v>
      </c>
      <c r="BU56" s="19">
        <f t="shared" si="138"/>
        <v>187522.03239064559</v>
      </c>
      <c r="BV56" s="19">
        <f t="shared" si="138"/>
        <v>191272.4730384585</v>
      </c>
      <c r="BW56" s="19">
        <f t="shared" si="138"/>
        <v>195097.92249922766</v>
      </c>
      <c r="BX56" s="19">
        <f t="shared" si="138"/>
        <v>198999.88094921221</v>
      </c>
      <c r="BY56" s="19">
        <f t="shared" si="138"/>
        <v>202979.87856819647</v>
      </c>
      <c r="BZ56" s="19">
        <f t="shared" si="138"/>
        <v>207039.4761395604</v>
      </c>
      <c r="CA56" s="19">
        <f t="shared" si="138"/>
        <v>211180.26566235162</v>
      </c>
      <c r="CB56" s="19">
        <f t="shared" si="138"/>
        <v>215403.87097559866</v>
      </c>
      <c r="CC56" s="19">
        <f t="shared" si="138"/>
        <v>219711.94839511064</v>
      </c>
      <c r="CD56" s="19">
        <f t="shared" si="138"/>
        <v>224106.18736301287</v>
      </c>
      <c r="CE56" s="19">
        <f t="shared" si="138"/>
        <v>228588.31111027312</v>
      </c>
      <c r="CF56" s="19">
        <f t="shared" si="138"/>
        <v>233160.0773324786</v>
      </c>
      <c r="CG56" s="19">
        <f t="shared" si="138"/>
        <v>237823.27887912816</v>
      </c>
      <c r="CH56" s="19">
        <f t="shared" ref="CH56:CL56" si="139">CG56*(1+CH$4)</f>
        <v>242579.74445671073</v>
      </c>
      <c r="CI56" s="19">
        <f t="shared" si="139"/>
        <v>247431.33934584496</v>
      </c>
      <c r="CJ56" s="19">
        <f t="shared" si="139"/>
        <v>252379.96613276185</v>
      </c>
      <c r="CK56" s="19">
        <f t="shared" si="139"/>
        <v>257427.56545541709</v>
      </c>
      <c r="CL56" s="19">
        <f t="shared" si="139"/>
        <v>262576.11676452542</v>
      </c>
      <c r="CM56" s="19">
        <f>IF('Critères de recherche'!$N$13&gt;0.01,'EntenteJuil2019 (avec boni)'!O56*(1.01+'Critères de recherche'!$N$13),0)</f>
        <v>0</v>
      </c>
      <c r="CN56" s="19">
        <f t="shared" si="7"/>
        <v>0</v>
      </c>
      <c r="CO56" s="19">
        <f t="shared" si="7"/>
        <v>0</v>
      </c>
      <c r="CP56" s="19">
        <f t="shared" si="7"/>
        <v>0</v>
      </c>
    </row>
    <row r="57" spans="5:94" x14ac:dyDescent="0.25">
      <c r="E57" s="16" t="s">
        <v>22</v>
      </c>
      <c r="F57" s="17">
        <v>9</v>
      </c>
      <c r="G57" s="17">
        <v>9</v>
      </c>
      <c r="H57" s="17">
        <v>12</v>
      </c>
      <c r="I57" s="18">
        <v>53649</v>
      </c>
      <c r="J57" s="18">
        <v>54722</v>
      </c>
      <c r="K57" s="18">
        <v>55816</v>
      </c>
      <c r="L57" s="18">
        <v>56932</v>
      </c>
      <c r="M57" s="18">
        <v>58071</v>
      </c>
      <c r="N57" s="19">
        <v>60103.485000000001</v>
      </c>
      <c r="O57" s="21">
        <v>61426</v>
      </c>
      <c r="P57" s="18">
        <v>62655</v>
      </c>
      <c r="Q57" s="18">
        <v>64065</v>
      </c>
      <c r="R57" s="18">
        <v>65186</v>
      </c>
      <c r="S57" s="18">
        <v>66490</v>
      </c>
      <c r="T57" s="19">
        <f>IF('Critères de recherche'!$N$13&gt;0.01,CP57*(1+T$4),S57*(1+T$4))</f>
        <v>67819.8</v>
      </c>
      <c r="U57" s="19">
        <f t="shared" ref="U57" si="140">T57*(1+U$4)</f>
        <v>69176.196000000011</v>
      </c>
      <c r="V57" s="19">
        <f t="shared" ref="V57:CG57" si="141">U57*(1+V$4)</f>
        <v>70559.719920000018</v>
      </c>
      <c r="W57" s="19">
        <f t="shared" si="141"/>
        <v>71970.914318400013</v>
      </c>
      <c r="X57" s="19">
        <f t="shared" si="141"/>
        <v>73410.332604768017</v>
      </c>
      <c r="Y57" s="19">
        <f t="shared" si="141"/>
        <v>74878.539256863383</v>
      </c>
      <c r="Z57" s="19">
        <f t="shared" si="141"/>
        <v>76376.110042000655</v>
      </c>
      <c r="AA57" s="19">
        <f t="shared" si="141"/>
        <v>77903.632242840671</v>
      </c>
      <c r="AB57" s="19">
        <f t="shared" si="141"/>
        <v>79461.704887697488</v>
      </c>
      <c r="AC57" s="19">
        <f t="shared" si="141"/>
        <v>81050.938985451445</v>
      </c>
      <c r="AD57" s="19">
        <f t="shared" si="141"/>
        <v>82671.957765160478</v>
      </c>
      <c r="AE57" s="19">
        <f t="shared" si="141"/>
        <v>84325.396920463696</v>
      </c>
      <c r="AF57" s="19">
        <f t="shared" si="141"/>
        <v>86011.904858872978</v>
      </c>
      <c r="AG57" s="19">
        <f t="shared" si="141"/>
        <v>87732.142956050433</v>
      </c>
      <c r="AH57" s="19">
        <f t="shared" si="141"/>
        <v>89486.785815171446</v>
      </c>
      <c r="AI57" s="19">
        <f t="shared" si="141"/>
        <v>91276.521531474878</v>
      </c>
      <c r="AJ57" s="19">
        <f t="shared" si="141"/>
        <v>93102.051962104379</v>
      </c>
      <c r="AK57" s="19">
        <f t="shared" si="141"/>
        <v>94964.093001346468</v>
      </c>
      <c r="AL57" s="19">
        <f t="shared" si="141"/>
        <v>96863.374861373391</v>
      </c>
      <c r="AM57" s="19">
        <f t="shared" si="141"/>
        <v>98800.64235860086</v>
      </c>
      <c r="AN57" s="19">
        <f t="shared" si="141"/>
        <v>100776.65520577288</v>
      </c>
      <c r="AO57" s="19">
        <f t="shared" si="141"/>
        <v>102792.18830988834</v>
      </c>
      <c r="AP57" s="19">
        <f t="shared" si="141"/>
        <v>104848.03207608611</v>
      </c>
      <c r="AQ57" s="19">
        <f t="shared" si="141"/>
        <v>106944.99271760783</v>
      </c>
      <c r="AR57" s="19">
        <f t="shared" si="141"/>
        <v>109083.89257195999</v>
      </c>
      <c r="AS57" s="19">
        <f t="shared" si="141"/>
        <v>111265.5704233992</v>
      </c>
      <c r="AT57" s="19">
        <f t="shared" si="141"/>
        <v>113490.88183186718</v>
      </c>
      <c r="AU57" s="19">
        <f t="shared" si="141"/>
        <v>115760.69946850454</v>
      </c>
      <c r="AV57" s="19">
        <f t="shared" si="141"/>
        <v>118075.91345787463</v>
      </c>
      <c r="AW57" s="19">
        <f t="shared" si="141"/>
        <v>120437.43172703212</v>
      </c>
      <c r="AX57" s="19">
        <f t="shared" si="141"/>
        <v>122846.18036157277</v>
      </c>
      <c r="AY57" s="19">
        <f t="shared" si="141"/>
        <v>125303.10396880422</v>
      </c>
      <c r="AZ57" s="19">
        <f t="shared" si="141"/>
        <v>127809.16604818031</v>
      </c>
      <c r="BA57" s="19">
        <f t="shared" si="141"/>
        <v>130365.34936914392</v>
      </c>
      <c r="BB57" s="19">
        <f t="shared" si="141"/>
        <v>132972.6563565268</v>
      </c>
      <c r="BC57" s="19">
        <f t="shared" si="141"/>
        <v>135632.10948365735</v>
      </c>
      <c r="BD57" s="19">
        <f t="shared" si="141"/>
        <v>138344.75167333049</v>
      </c>
      <c r="BE57" s="19">
        <f t="shared" si="141"/>
        <v>141111.6467067971</v>
      </c>
      <c r="BF57" s="19">
        <f t="shared" si="141"/>
        <v>143933.87964093304</v>
      </c>
      <c r="BG57" s="19">
        <f t="shared" si="141"/>
        <v>146812.55723375169</v>
      </c>
      <c r="BH57" s="19">
        <f t="shared" si="141"/>
        <v>149748.80837842674</v>
      </c>
      <c r="BI57" s="19">
        <f t="shared" si="141"/>
        <v>152743.78454599527</v>
      </c>
      <c r="BJ57" s="19">
        <f t="shared" si="141"/>
        <v>155798.66023691517</v>
      </c>
      <c r="BK57" s="19">
        <f t="shared" si="141"/>
        <v>158914.63344165348</v>
      </c>
      <c r="BL57" s="19">
        <f t="shared" si="141"/>
        <v>162092.92611048656</v>
      </c>
      <c r="BM57" s="19">
        <f t="shared" si="141"/>
        <v>165334.7846326963</v>
      </c>
      <c r="BN57" s="19">
        <f t="shared" si="141"/>
        <v>168641.48032535025</v>
      </c>
      <c r="BO57" s="19">
        <f t="shared" si="141"/>
        <v>172014.30993185725</v>
      </c>
      <c r="BP57" s="19">
        <f t="shared" si="141"/>
        <v>175454.59613049441</v>
      </c>
      <c r="BQ57" s="19">
        <f t="shared" si="141"/>
        <v>178963.6880531043</v>
      </c>
      <c r="BR57" s="19">
        <f t="shared" si="141"/>
        <v>182542.9618141664</v>
      </c>
      <c r="BS57" s="19">
        <f t="shared" si="141"/>
        <v>186193.82105044974</v>
      </c>
      <c r="BT57" s="19">
        <f t="shared" si="141"/>
        <v>189917.69747145873</v>
      </c>
      <c r="BU57" s="19">
        <f t="shared" si="141"/>
        <v>193716.0514208879</v>
      </c>
      <c r="BV57" s="19">
        <f t="shared" si="141"/>
        <v>197590.37244930567</v>
      </c>
      <c r="BW57" s="19">
        <f t="shared" si="141"/>
        <v>201542.17989829177</v>
      </c>
      <c r="BX57" s="19">
        <f t="shared" si="141"/>
        <v>205573.02349625761</v>
      </c>
      <c r="BY57" s="19">
        <f t="shared" si="141"/>
        <v>209684.48396618277</v>
      </c>
      <c r="BZ57" s="19">
        <f t="shared" si="141"/>
        <v>213878.17364550644</v>
      </c>
      <c r="CA57" s="19">
        <f t="shared" si="141"/>
        <v>218155.73711841658</v>
      </c>
      <c r="CB57" s="19">
        <f t="shared" si="141"/>
        <v>222518.85186078493</v>
      </c>
      <c r="CC57" s="19">
        <f t="shared" si="141"/>
        <v>226969.22889800064</v>
      </c>
      <c r="CD57" s="19">
        <f t="shared" si="141"/>
        <v>231508.61347596065</v>
      </c>
      <c r="CE57" s="19">
        <f t="shared" si="141"/>
        <v>236138.78574547986</v>
      </c>
      <c r="CF57" s="19">
        <f t="shared" si="141"/>
        <v>240861.56146038946</v>
      </c>
      <c r="CG57" s="19">
        <f t="shared" si="141"/>
        <v>245678.79268959726</v>
      </c>
      <c r="CH57" s="19">
        <f t="shared" ref="CH57:CL57" si="142">CG57*(1+CH$4)</f>
        <v>250592.36854338922</v>
      </c>
      <c r="CI57" s="19">
        <f t="shared" si="142"/>
        <v>255604.21591425702</v>
      </c>
      <c r="CJ57" s="19">
        <f t="shared" si="142"/>
        <v>260716.30023254215</v>
      </c>
      <c r="CK57" s="19">
        <f t="shared" si="142"/>
        <v>265930.62623719301</v>
      </c>
      <c r="CL57" s="19">
        <f t="shared" si="142"/>
        <v>271249.2387619369</v>
      </c>
      <c r="CM57" s="19">
        <f>IF('Critères de recherche'!$N$13&gt;0.01,'EntenteJuil2019 (avec boni)'!O57*(1.01+'Critères de recherche'!$N$13),0)</f>
        <v>0</v>
      </c>
      <c r="CN57" s="19">
        <f t="shared" si="7"/>
        <v>0</v>
      </c>
      <c r="CO57" s="19">
        <f t="shared" si="7"/>
        <v>0</v>
      </c>
      <c r="CP57" s="19">
        <f t="shared" si="7"/>
        <v>0</v>
      </c>
    </row>
    <row r="58" spans="5:94" x14ac:dyDescent="0.25">
      <c r="E58" s="16" t="s">
        <v>22</v>
      </c>
      <c r="F58" s="17">
        <v>10</v>
      </c>
      <c r="G58" s="17">
        <v>10</v>
      </c>
      <c r="H58" s="17">
        <v>12</v>
      </c>
      <c r="I58" s="18">
        <v>55400</v>
      </c>
      <c r="J58" s="18">
        <v>56508</v>
      </c>
      <c r="K58" s="18">
        <v>57638</v>
      </c>
      <c r="L58" s="18">
        <v>58791</v>
      </c>
      <c r="M58" s="18">
        <v>59967</v>
      </c>
      <c r="N58" s="19">
        <v>62065.845000000001</v>
      </c>
      <c r="O58" s="21">
        <v>63453</v>
      </c>
      <c r="P58" s="18">
        <v>64722</v>
      </c>
      <c r="Q58" s="18">
        <v>66178</v>
      </c>
      <c r="R58" s="18">
        <v>67336</v>
      </c>
      <c r="S58" s="18">
        <v>68683</v>
      </c>
      <c r="T58" s="19">
        <f>IF('Critères de recherche'!$N$13&gt;0.01,CP58*(1+T$4),S58*(1+T$4))</f>
        <v>70056.66</v>
      </c>
      <c r="U58" s="19">
        <f t="shared" ref="U58" si="143">T58*(1+U$4)</f>
        <v>71457.7932</v>
      </c>
      <c r="V58" s="19">
        <f t="shared" ref="V58:CG58" si="144">U58*(1+V$4)</f>
        <v>72886.949064</v>
      </c>
      <c r="W58" s="19">
        <f t="shared" si="144"/>
        <v>74344.688045279996</v>
      </c>
      <c r="X58" s="19">
        <f t="shared" si="144"/>
        <v>75831.581806185597</v>
      </c>
      <c r="Y58" s="19">
        <f t="shared" si="144"/>
        <v>77348.213442309308</v>
      </c>
      <c r="Z58" s="19">
        <f t="shared" si="144"/>
        <v>78895.177711155498</v>
      </c>
      <c r="AA58" s="19">
        <f t="shared" si="144"/>
        <v>80473.081265378612</v>
      </c>
      <c r="AB58" s="19">
        <f t="shared" si="144"/>
        <v>82082.542890686193</v>
      </c>
      <c r="AC58" s="19">
        <f t="shared" si="144"/>
        <v>83724.193748499922</v>
      </c>
      <c r="AD58" s="19">
        <f t="shared" si="144"/>
        <v>85398.677623469921</v>
      </c>
      <c r="AE58" s="19">
        <f t="shared" si="144"/>
        <v>87106.651175939318</v>
      </c>
      <c r="AF58" s="19">
        <f t="shared" si="144"/>
        <v>88848.78419945811</v>
      </c>
      <c r="AG58" s="19">
        <f t="shared" si="144"/>
        <v>90625.759883447274</v>
      </c>
      <c r="AH58" s="19">
        <f t="shared" si="144"/>
        <v>92438.275081116226</v>
      </c>
      <c r="AI58" s="19">
        <f t="shared" si="144"/>
        <v>94287.040582738555</v>
      </c>
      <c r="AJ58" s="19">
        <f t="shared" si="144"/>
        <v>96172.781394393329</v>
      </c>
      <c r="AK58" s="19">
        <f t="shared" si="144"/>
        <v>98096.237022281202</v>
      </c>
      <c r="AL58" s="19">
        <f t="shared" si="144"/>
        <v>100058.16176272683</v>
      </c>
      <c r="AM58" s="19">
        <f t="shared" si="144"/>
        <v>102059.32499798137</v>
      </c>
      <c r="AN58" s="19">
        <f t="shared" si="144"/>
        <v>104100.511497941</v>
      </c>
      <c r="AO58" s="19">
        <f t="shared" si="144"/>
        <v>106182.52172789982</v>
      </c>
      <c r="AP58" s="19">
        <f t="shared" si="144"/>
        <v>108306.17216245782</v>
      </c>
      <c r="AQ58" s="19">
        <f t="shared" si="144"/>
        <v>110472.29560570698</v>
      </c>
      <c r="AR58" s="19">
        <f t="shared" si="144"/>
        <v>112681.74151782112</v>
      </c>
      <c r="AS58" s="19">
        <f t="shared" si="144"/>
        <v>114935.37634817755</v>
      </c>
      <c r="AT58" s="19">
        <f t="shared" si="144"/>
        <v>117234.08387514111</v>
      </c>
      <c r="AU58" s="19">
        <f t="shared" si="144"/>
        <v>119578.76555264393</v>
      </c>
      <c r="AV58" s="19">
        <f t="shared" si="144"/>
        <v>121970.34086369681</v>
      </c>
      <c r="AW58" s="19">
        <f t="shared" si="144"/>
        <v>124409.74768097074</v>
      </c>
      <c r="AX58" s="19">
        <f t="shared" si="144"/>
        <v>126897.94263459016</v>
      </c>
      <c r="AY58" s="19">
        <f t="shared" si="144"/>
        <v>129435.90148728197</v>
      </c>
      <c r="AZ58" s="19">
        <f t="shared" si="144"/>
        <v>132024.6195170276</v>
      </c>
      <c r="BA58" s="19">
        <f t="shared" si="144"/>
        <v>134665.11190736815</v>
      </c>
      <c r="BB58" s="19">
        <f t="shared" si="144"/>
        <v>137358.4141455155</v>
      </c>
      <c r="BC58" s="19">
        <f t="shared" si="144"/>
        <v>140105.58242842581</v>
      </c>
      <c r="BD58" s="19">
        <f t="shared" si="144"/>
        <v>142907.69407699432</v>
      </c>
      <c r="BE58" s="19">
        <f t="shared" si="144"/>
        <v>145765.8479585342</v>
      </c>
      <c r="BF58" s="19">
        <f t="shared" si="144"/>
        <v>148681.16491770488</v>
      </c>
      <c r="BG58" s="19">
        <f t="shared" si="144"/>
        <v>151654.78821605898</v>
      </c>
      <c r="BH58" s="19">
        <f t="shared" si="144"/>
        <v>154687.88398038017</v>
      </c>
      <c r="BI58" s="19">
        <f t="shared" si="144"/>
        <v>157781.64165998777</v>
      </c>
      <c r="BJ58" s="19">
        <f t="shared" si="144"/>
        <v>160937.27449318752</v>
      </c>
      <c r="BK58" s="19">
        <f t="shared" si="144"/>
        <v>164156.01998305129</v>
      </c>
      <c r="BL58" s="19">
        <f t="shared" si="144"/>
        <v>167439.14038271233</v>
      </c>
      <c r="BM58" s="19">
        <f t="shared" si="144"/>
        <v>170787.92319036656</v>
      </c>
      <c r="BN58" s="19">
        <f t="shared" si="144"/>
        <v>174203.68165417391</v>
      </c>
      <c r="BO58" s="19">
        <f t="shared" si="144"/>
        <v>177687.7552872574</v>
      </c>
      <c r="BP58" s="19">
        <f t="shared" si="144"/>
        <v>181241.51039300257</v>
      </c>
      <c r="BQ58" s="19">
        <f t="shared" si="144"/>
        <v>184866.34060086263</v>
      </c>
      <c r="BR58" s="19">
        <f t="shared" si="144"/>
        <v>188563.66741287988</v>
      </c>
      <c r="BS58" s="19">
        <f t="shared" si="144"/>
        <v>192334.94076113749</v>
      </c>
      <c r="BT58" s="19">
        <f t="shared" si="144"/>
        <v>196181.63957636023</v>
      </c>
      <c r="BU58" s="19">
        <f t="shared" si="144"/>
        <v>200105.27236788743</v>
      </c>
      <c r="BV58" s="19">
        <f t="shared" si="144"/>
        <v>204107.37781524519</v>
      </c>
      <c r="BW58" s="19">
        <f t="shared" si="144"/>
        <v>208189.52537155009</v>
      </c>
      <c r="BX58" s="19">
        <f t="shared" si="144"/>
        <v>212353.31587898108</v>
      </c>
      <c r="BY58" s="19">
        <f t="shared" si="144"/>
        <v>216600.38219656071</v>
      </c>
      <c r="BZ58" s="19">
        <f t="shared" si="144"/>
        <v>220932.38984049193</v>
      </c>
      <c r="CA58" s="19">
        <f t="shared" si="144"/>
        <v>225351.03763730178</v>
      </c>
      <c r="CB58" s="19">
        <f t="shared" si="144"/>
        <v>229858.05839004781</v>
      </c>
      <c r="CC58" s="19">
        <f t="shared" si="144"/>
        <v>234455.21955784876</v>
      </c>
      <c r="CD58" s="19">
        <f t="shared" si="144"/>
        <v>239144.32394900575</v>
      </c>
      <c r="CE58" s="19">
        <f t="shared" si="144"/>
        <v>243927.21042798588</v>
      </c>
      <c r="CF58" s="19">
        <f t="shared" si="144"/>
        <v>248805.75463654561</v>
      </c>
      <c r="CG58" s="19">
        <f t="shared" si="144"/>
        <v>253781.86972927651</v>
      </c>
      <c r="CH58" s="19">
        <f t="shared" ref="CH58:CL58" si="145">CG58*(1+CH$4)</f>
        <v>258857.50712386204</v>
      </c>
      <c r="CI58" s="19">
        <f t="shared" si="145"/>
        <v>264034.65726633929</v>
      </c>
      <c r="CJ58" s="19">
        <f t="shared" si="145"/>
        <v>269315.35041166609</v>
      </c>
      <c r="CK58" s="19">
        <f t="shared" si="145"/>
        <v>274701.65741989942</v>
      </c>
      <c r="CL58" s="19">
        <f t="shared" si="145"/>
        <v>280195.6905682974</v>
      </c>
      <c r="CM58" s="19">
        <f>IF('Critères de recherche'!$N$13&gt;0.01,'EntenteJuil2019 (avec boni)'!O58*(1.01+'Critères de recherche'!$N$13),0)</f>
        <v>0</v>
      </c>
      <c r="CN58" s="19">
        <f t="shared" si="7"/>
        <v>0</v>
      </c>
      <c r="CO58" s="19">
        <f t="shared" si="7"/>
        <v>0</v>
      </c>
      <c r="CP58" s="19">
        <f t="shared" si="7"/>
        <v>0</v>
      </c>
    </row>
    <row r="59" spans="5:94" x14ac:dyDescent="0.25">
      <c r="E59" s="16" t="s">
        <v>22</v>
      </c>
      <c r="F59" s="17">
        <v>11</v>
      </c>
      <c r="G59" s="17">
        <v>11</v>
      </c>
      <c r="H59" s="17">
        <v>12</v>
      </c>
      <c r="I59" s="18">
        <v>57188</v>
      </c>
      <c r="J59" s="18">
        <v>58332</v>
      </c>
      <c r="K59" s="18">
        <v>59499</v>
      </c>
      <c r="L59" s="18">
        <v>60689</v>
      </c>
      <c r="M59" s="18">
        <v>61903</v>
      </c>
      <c r="N59" s="19">
        <v>64069.605000000003</v>
      </c>
      <c r="O59" s="21">
        <v>65547</v>
      </c>
      <c r="P59" s="18">
        <v>66858</v>
      </c>
      <c r="Q59" s="18">
        <v>68362</v>
      </c>
      <c r="R59" s="18">
        <v>69558</v>
      </c>
      <c r="S59" s="18">
        <v>70949</v>
      </c>
      <c r="T59" s="19">
        <f>IF('Critères de recherche'!$N$13&gt;0.01,CP59*(1+T$4),S59*(1+T$4))</f>
        <v>72367.98</v>
      </c>
      <c r="U59" s="19">
        <f t="shared" ref="U59" si="146">T59*(1+U$4)</f>
        <v>73815.339599999992</v>
      </c>
      <c r="V59" s="19">
        <f t="shared" ref="V59:CG59" si="147">U59*(1+V$4)</f>
        <v>75291.646391999995</v>
      </c>
      <c r="W59" s="19">
        <f t="shared" si="147"/>
        <v>76797.47931984</v>
      </c>
      <c r="X59" s="19">
        <f t="shared" si="147"/>
        <v>78333.428906236804</v>
      </c>
      <c r="Y59" s="19">
        <f t="shared" si="147"/>
        <v>79900.09748436154</v>
      </c>
      <c r="Z59" s="19">
        <f t="shared" si="147"/>
        <v>81498.099434048767</v>
      </c>
      <c r="AA59" s="19">
        <f t="shared" si="147"/>
        <v>83128.061422729748</v>
      </c>
      <c r="AB59" s="19">
        <f t="shared" si="147"/>
        <v>84790.622651184342</v>
      </c>
      <c r="AC59" s="19">
        <f t="shared" si="147"/>
        <v>86486.435104208023</v>
      </c>
      <c r="AD59" s="19">
        <f t="shared" si="147"/>
        <v>88216.163806292185</v>
      </c>
      <c r="AE59" s="19">
        <f t="shared" si="147"/>
        <v>89980.487082418025</v>
      </c>
      <c r="AF59" s="19">
        <f t="shared" si="147"/>
        <v>91780.096824066393</v>
      </c>
      <c r="AG59" s="19">
        <f t="shared" si="147"/>
        <v>93615.698760547719</v>
      </c>
      <c r="AH59" s="19">
        <f t="shared" si="147"/>
        <v>95488.012735758675</v>
      </c>
      <c r="AI59" s="19">
        <f t="shared" si="147"/>
        <v>97397.772990473852</v>
      </c>
      <c r="AJ59" s="19">
        <f t="shared" si="147"/>
        <v>99345.728450283335</v>
      </c>
      <c r="AK59" s="19">
        <f t="shared" si="147"/>
        <v>101332.64301928901</v>
      </c>
      <c r="AL59" s="19">
        <f t="shared" si="147"/>
        <v>103359.2958796748</v>
      </c>
      <c r="AM59" s="19">
        <f t="shared" si="147"/>
        <v>105426.48179726829</v>
      </c>
      <c r="AN59" s="19">
        <f t="shared" si="147"/>
        <v>107535.01143321366</v>
      </c>
      <c r="AO59" s="19">
        <f t="shared" si="147"/>
        <v>109685.71166187794</v>
      </c>
      <c r="AP59" s="19">
        <f t="shared" si="147"/>
        <v>111879.42589511551</v>
      </c>
      <c r="AQ59" s="19">
        <f t="shared" si="147"/>
        <v>114117.01441301782</v>
      </c>
      <c r="AR59" s="19">
        <f t="shared" si="147"/>
        <v>116399.35470127818</v>
      </c>
      <c r="AS59" s="19">
        <f t="shared" si="147"/>
        <v>118727.34179530374</v>
      </c>
      <c r="AT59" s="19">
        <f t="shared" si="147"/>
        <v>121101.88863120982</v>
      </c>
      <c r="AU59" s="19">
        <f t="shared" si="147"/>
        <v>123523.92640383402</v>
      </c>
      <c r="AV59" s="19">
        <f t="shared" si="147"/>
        <v>125994.4049319107</v>
      </c>
      <c r="AW59" s="19">
        <f t="shared" si="147"/>
        <v>128514.29303054891</v>
      </c>
      <c r="AX59" s="19">
        <f t="shared" si="147"/>
        <v>131084.57889115991</v>
      </c>
      <c r="AY59" s="19">
        <f t="shared" si="147"/>
        <v>133706.2704689831</v>
      </c>
      <c r="AZ59" s="19">
        <f t="shared" si="147"/>
        <v>136380.39587836276</v>
      </c>
      <c r="BA59" s="19">
        <f t="shared" si="147"/>
        <v>139108.00379593001</v>
      </c>
      <c r="BB59" s="19">
        <f t="shared" si="147"/>
        <v>141890.16387184861</v>
      </c>
      <c r="BC59" s="19">
        <f t="shared" si="147"/>
        <v>144727.96714928557</v>
      </c>
      <c r="BD59" s="19">
        <f t="shared" si="147"/>
        <v>147622.52649227128</v>
      </c>
      <c r="BE59" s="19">
        <f t="shared" si="147"/>
        <v>150574.97702211671</v>
      </c>
      <c r="BF59" s="19">
        <f t="shared" si="147"/>
        <v>153586.47656255905</v>
      </c>
      <c r="BG59" s="19">
        <f t="shared" si="147"/>
        <v>156658.20609381024</v>
      </c>
      <c r="BH59" s="19">
        <f t="shared" si="147"/>
        <v>159791.37021568645</v>
      </c>
      <c r="BI59" s="19">
        <f t="shared" si="147"/>
        <v>162987.19762000017</v>
      </c>
      <c r="BJ59" s="19">
        <f t="shared" si="147"/>
        <v>166246.94157240016</v>
      </c>
      <c r="BK59" s="19">
        <f t="shared" si="147"/>
        <v>169571.88040384816</v>
      </c>
      <c r="BL59" s="19">
        <f t="shared" si="147"/>
        <v>172963.31801192512</v>
      </c>
      <c r="BM59" s="19">
        <f t="shared" si="147"/>
        <v>176422.58437216363</v>
      </c>
      <c r="BN59" s="19">
        <f t="shared" si="147"/>
        <v>179951.03605960691</v>
      </c>
      <c r="BO59" s="19">
        <f t="shared" si="147"/>
        <v>183550.05678079906</v>
      </c>
      <c r="BP59" s="19">
        <f t="shared" si="147"/>
        <v>187221.05791641504</v>
      </c>
      <c r="BQ59" s="19">
        <f t="shared" si="147"/>
        <v>190965.47907474334</v>
      </c>
      <c r="BR59" s="19">
        <f t="shared" si="147"/>
        <v>194784.7886562382</v>
      </c>
      <c r="BS59" s="19">
        <f t="shared" si="147"/>
        <v>198680.48442936296</v>
      </c>
      <c r="BT59" s="19">
        <f t="shared" si="147"/>
        <v>202654.09411795021</v>
      </c>
      <c r="BU59" s="19">
        <f t="shared" si="147"/>
        <v>206707.17600030921</v>
      </c>
      <c r="BV59" s="19">
        <f t="shared" si="147"/>
        <v>210841.31952031539</v>
      </c>
      <c r="BW59" s="19">
        <f t="shared" si="147"/>
        <v>215058.14591072171</v>
      </c>
      <c r="BX59" s="19">
        <f t="shared" si="147"/>
        <v>219359.30882893613</v>
      </c>
      <c r="BY59" s="19">
        <f t="shared" si="147"/>
        <v>223746.49500551485</v>
      </c>
      <c r="BZ59" s="19">
        <f t="shared" si="147"/>
        <v>228221.42490562514</v>
      </c>
      <c r="CA59" s="19">
        <f t="shared" si="147"/>
        <v>232785.85340373765</v>
      </c>
      <c r="CB59" s="19">
        <f t="shared" si="147"/>
        <v>237441.57047181242</v>
      </c>
      <c r="CC59" s="19">
        <f t="shared" si="147"/>
        <v>242190.40188124866</v>
      </c>
      <c r="CD59" s="19">
        <f t="shared" si="147"/>
        <v>247034.20991887365</v>
      </c>
      <c r="CE59" s="19">
        <f t="shared" si="147"/>
        <v>251974.89411725113</v>
      </c>
      <c r="CF59" s="19">
        <f t="shared" si="147"/>
        <v>257014.39199959615</v>
      </c>
      <c r="CG59" s="19">
        <f t="shared" si="147"/>
        <v>262154.67983958806</v>
      </c>
      <c r="CH59" s="19">
        <f t="shared" ref="CH59:CL59" si="148">CG59*(1+CH$4)</f>
        <v>267397.77343637985</v>
      </c>
      <c r="CI59" s="19">
        <f t="shared" si="148"/>
        <v>272745.72890510748</v>
      </c>
      <c r="CJ59" s="19">
        <f t="shared" si="148"/>
        <v>278200.64348320966</v>
      </c>
      <c r="CK59" s="19">
        <f t="shared" si="148"/>
        <v>283764.65635287383</v>
      </c>
      <c r="CL59" s="19">
        <f t="shared" si="148"/>
        <v>289439.94947993133</v>
      </c>
      <c r="CM59" s="19">
        <f>IF('Critères de recherche'!$N$13&gt;0.01,'EntenteJuil2019 (avec boni)'!O59*(1.01+'Critères de recherche'!$N$13),0)</f>
        <v>0</v>
      </c>
      <c r="CN59" s="19">
        <f t="shared" si="7"/>
        <v>0</v>
      </c>
      <c r="CO59" s="19">
        <f t="shared" si="7"/>
        <v>0</v>
      </c>
      <c r="CP59" s="19">
        <f t="shared" si="7"/>
        <v>0</v>
      </c>
    </row>
    <row r="60" spans="5:94" x14ac:dyDescent="0.25">
      <c r="E60" s="16" t="s">
        <v>22</v>
      </c>
      <c r="F60" s="17">
        <v>12</v>
      </c>
      <c r="G60" s="17">
        <v>12</v>
      </c>
      <c r="H60" s="17">
        <v>12</v>
      </c>
      <c r="I60" s="18">
        <v>59070</v>
      </c>
      <c r="J60" s="18">
        <v>60251</v>
      </c>
      <c r="K60" s="18">
        <v>61456</v>
      </c>
      <c r="L60" s="18">
        <v>62685</v>
      </c>
      <c r="M60" s="18">
        <v>63939</v>
      </c>
      <c r="N60" s="19">
        <v>66176.865000000005</v>
      </c>
      <c r="O60" s="21">
        <v>68048</v>
      </c>
      <c r="P60" s="18">
        <v>69409</v>
      </c>
      <c r="Q60" s="18">
        <v>70971</v>
      </c>
      <c r="R60" s="18">
        <v>72213</v>
      </c>
      <c r="S60" s="18">
        <v>73657</v>
      </c>
      <c r="T60" s="19">
        <f>IF('Critères de recherche'!$N$13&gt;0.01,CP60*(1+T$4),S60*(1+T$4))</f>
        <v>75130.14</v>
      </c>
      <c r="U60" s="19">
        <f t="shared" ref="U60" si="149">T60*(1+U$4)</f>
        <v>76632.742800000007</v>
      </c>
      <c r="V60" s="19">
        <f t="shared" ref="V60:CG60" si="150">U60*(1+V$4)</f>
        <v>78165.397656000016</v>
      </c>
      <c r="W60" s="19">
        <f t="shared" si="150"/>
        <v>79728.705609120021</v>
      </c>
      <c r="X60" s="19">
        <f t="shared" si="150"/>
        <v>81323.279721302417</v>
      </c>
      <c r="Y60" s="19">
        <f t="shared" si="150"/>
        <v>82949.745315728462</v>
      </c>
      <c r="Z60" s="19">
        <f t="shared" si="150"/>
        <v>84608.740222043038</v>
      </c>
      <c r="AA60" s="19">
        <f t="shared" si="150"/>
        <v>86300.915026483897</v>
      </c>
      <c r="AB60" s="19">
        <f t="shared" si="150"/>
        <v>88026.933327013583</v>
      </c>
      <c r="AC60" s="19">
        <f t="shared" si="150"/>
        <v>89787.47199355386</v>
      </c>
      <c r="AD60" s="19">
        <f t="shared" si="150"/>
        <v>91583.221433424944</v>
      </c>
      <c r="AE60" s="19">
        <f t="shared" si="150"/>
        <v>93414.885862093448</v>
      </c>
      <c r="AF60" s="19">
        <f t="shared" si="150"/>
        <v>95283.183579335324</v>
      </c>
      <c r="AG60" s="19">
        <f t="shared" si="150"/>
        <v>97188.84725092203</v>
      </c>
      <c r="AH60" s="19">
        <f t="shared" si="150"/>
        <v>99132.624195940472</v>
      </c>
      <c r="AI60" s="19">
        <f t="shared" si="150"/>
        <v>101115.27667985928</v>
      </c>
      <c r="AJ60" s="19">
        <f t="shared" si="150"/>
        <v>103137.58221345647</v>
      </c>
      <c r="AK60" s="19">
        <f t="shared" si="150"/>
        <v>105200.33385772559</v>
      </c>
      <c r="AL60" s="19">
        <f t="shared" si="150"/>
        <v>107304.3405348801</v>
      </c>
      <c r="AM60" s="19">
        <f t="shared" si="150"/>
        <v>109450.4273455777</v>
      </c>
      <c r="AN60" s="19">
        <f t="shared" si="150"/>
        <v>111639.43589248926</v>
      </c>
      <c r="AO60" s="19">
        <f t="shared" si="150"/>
        <v>113872.22461033905</v>
      </c>
      <c r="AP60" s="19">
        <f t="shared" si="150"/>
        <v>116149.66910254583</v>
      </c>
      <c r="AQ60" s="19">
        <f t="shared" si="150"/>
        <v>118472.66248459675</v>
      </c>
      <c r="AR60" s="19">
        <f t="shared" si="150"/>
        <v>120842.11573428869</v>
      </c>
      <c r="AS60" s="19">
        <f t="shared" si="150"/>
        <v>123258.95804897447</v>
      </c>
      <c r="AT60" s="19">
        <f t="shared" si="150"/>
        <v>125724.13720995396</v>
      </c>
      <c r="AU60" s="19">
        <f t="shared" si="150"/>
        <v>128238.61995415304</v>
      </c>
      <c r="AV60" s="19">
        <f t="shared" si="150"/>
        <v>130803.39235323609</v>
      </c>
      <c r="AW60" s="19">
        <f t="shared" si="150"/>
        <v>133419.46020030082</v>
      </c>
      <c r="AX60" s="19">
        <f t="shared" si="150"/>
        <v>136087.84940430685</v>
      </c>
      <c r="AY60" s="19">
        <f t="shared" si="150"/>
        <v>138809.60639239298</v>
      </c>
      <c r="AZ60" s="19">
        <f t="shared" si="150"/>
        <v>141585.79852024085</v>
      </c>
      <c r="BA60" s="19">
        <f t="shared" si="150"/>
        <v>144417.51449064567</v>
      </c>
      <c r="BB60" s="19">
        <f t="shared" si="150"/>
        <v>147305.86478045859</v>
      </c>
      <c r="BC60" s="19">
        <f t="shared" si="150"/>
        <v>150251.98207606777</v>
      </c>
      <c r="BD60" s="19">
        <f t="shared" si="150"/>
        <v>153257.02171758912</v>
      </c>
      <c r="BE60" s="19">
        <f t="shared" si="150"/>
        <v>156322.16215194089</v>
      </c>
      <c r="BF60" s="19">
        <f t="shared" si="150"/>
        <v>159448.60539497971</v>
      </c>
      <c r="BG60" s="19">
        <f t="shared" si="150"/>
        <v>162637.57750287931</v>
      </c>
      <c r="BH60" s="19">
        <f t="shared" si="150"/>
        <v>165890.3290529369</v>
      </c>
      <c r="BI60" s="19">
        <f t="shared" si="150"/>
        <v>169208.13563399564</v>
      </c>
      <c r="BJ60" s="19">
        <f t="shared" si="150"/>
        <v>172592.29834667555</v>
      </c>
      <c r="BK60" s="19">
        <f t="shared" si="150"/>
        <v>176044.14431360908</v>
      </c>
      <c r="BL60" s="19">
        <f t="shared" si="150"/>
        <v>179565.02719988127</v>
      </c>
      <c r="BM60" s="19">
        <f t="shared" si="150"/>
        <v>183156.32774387891</v>
      </c>
      <c r="BN60" s="19">
        <f t="shared" si="150"/>
        <v>186819.45429875649</v>
      </c>
      <c r="BO60" s="19">
        <f t="shared" si="150"/>
        <v>190555.84338473162</v>
      </c>
      <c r="BP60" s="19">
        <f t="shared" si="150"/>
        <v>194366.96025242624</v>
      </c>
      <c r="BQ60" s="19">
        <f t="shared" si="150"/>
        <v>198254.29945747479</v>
      </c>
      <c r="BR60" s="19">
        <f t="shared" si="150"/>
        <v>202219.38544662428</v>
      </c>
      <c r="BS60" s="19">
        <f t="shared" si="150"/>
        <v>206263.77315555676</v>
      </c>
      <c r="BT60" s="19">
        <f t="shared" si="150"/>
        <v>210389.0486186679</v>
      </c>
      <c r="BU60" s="19">
        <f t="shared" si="150"/>
        <v>214596.82959104126</v>
      </c>
      <c r="BV60" s="19">
        <f t="shared" si="150"/>
        <v>218888.76618286208</v>
      </c>
      <c r="BW60" s="19">
        <f t="shared" si="150"/>
        <v>223266.54150651931</v>
      </c>
      <c r="BX60" s="19">
        <f t="shared" si="150"/>
        <v>227731.87233664969</v>
      </c>
      <c r="BY60" s="19">
        <f t="shared" si="150"/>
        <v>232286.50978338267</v>
      </c>
      <c r="BZ60" s="19">
        <f t="shared" si="150"/>
        <v>236932.23997905033</v>
      </c>
      <c r="CA60" s="19">
        <f t="shared" si="150"/>
        <v>241670.88477863133</v>
      </c>
      <c r="CB60" s="19">
        <f t="shared" si="150"/>
        <v>246504.30247420396</v>
      </c>
      <c r="CC60" s="19">
        <f t="shared" si="150"/>
        <v>251434.38852368805</v>
      </c>
      <c r="CD60" s="19">
        <f t="shared" si="150"/>
        <v>256463.07629416182</v>
      </c>
      <c r="CE60" s="19">
        <f t="shared" si="150"/>
        <v>261592.33782004507</v>
      </c>
      <c r="CF60" s="19">
        <f t="shared" si="150"/>
        <v>266824.18457644596</v>
      </c>
      <c r="CG60" s="19">
        <f t="shared" si="150"/>
        <v>272160.66826797486</v>
      </c>
      <c r="CH60" s="19">
        <f t="shared" ref="CH60:CL60" si="151">CG60*(1+CH$4)</f>
        <v>277603.88163333439</v>
      </c>
      <c r="CI60" s="19">
        <f t="shared" si="151"/>
        <v>283155.95926600107</v>
      </c>
      <c r="CJ60" s="19">
        <f t="shared" si="151"/>
        <v>288819.07845132111</v>
      </c>
      <c r="CK60" s="19">
        <f t="shared" si="151"/>
        <v>294595.46002034756</v>
      </c>
      <c r="CL60" s="19">
        <f t="shared" si="151"/>
        <v>300487.36922075454</v>
      </c>
      <c r="CM60" s="19">
        <f>IF('Critères de recherche'!$N$13&gt;0.01,'EntenteJuil2019 (avec boni)'!O60*(1.01+'Critères de recherche'!$N$13),0)</f>
        <v>0</v>
      </c>
      <c r="CN60" s="19">
        <f t="shared" si="7"/>
        <v>0</v>
      </c>
      <c r="CO60" s="19">
        <f t="shared" si="7"/>
        <v>0</v>
      </c>
      <c r="CP60" s="19">
        <f t="shared" si="7"/>
        <v>0</v>
      </c>
    </row>
    <row r="61" spans="5:94" x14ac:dyDescent="0.25">
      <c r="E61" s="16" t="s">
        <v>23</v>
      </c>
      <c r="F61" s="23">
        <v>1</v>
      </c>
      <c r="G61" s="17">
        <v>1</v>
      </c>
      <c r="H61" s="23">
        <v>12</v>
      </c>
      <c r="I61" s="18">
        <v>43584</v>
      </c>
      <c r="J61" s="18">
        <v>44456</v>
      </c>
      <c r="K61" s="18">
        <v>45931</v>
      </c>
      <c r="L61" s="18">
        <v>46850</v>
      </c>
      <c r="M61" s="18">
        <v>47787</v>
      </c>
      <c r="N61" s="19">
        <v>49459.544999999998</v>
      </c>
      <c r="O61" s="24">
        <v>50548</v>
      </c>
      <c r="P61" s="18">
        <v>51559</v>
      </c>
      <c r="Q61" s="18">
        <v>52719</v>
      </c>
      <c r="R61" s="18">
        <v>53642</v>
      </c>
      <c r="S61" s="18">
        <v>54715</v>
      </c>
      <c r="T61" s="19">
        <f>IF('Critères de recherche'!$N$13&gt;0.01,CP61*(1+T$4),S61*(1+T$4))</f>
        <v>55809.3</v>
      </c>
      <c r="U61" s="19">
        <f t="shared" ref="U61" si="152">T61*(1+U$4)</f>
        <v>56925.486000000004</v>
      </c>
      <c r="V61" s="19">
        <f t="shared" ref="V61:CG61" si="153">U61*(1+V$4)</f>
        <v>58063.995720000006</v>
      </c>
      <c r="W61" s="19">
        <f t="shared" si="153"/>
        <v>59225.275634400008</v>
      </c>
      <c r="X61" s="19">
        <f t="shared" si="153"/>
        <v>60409.781147088011</v>
      </c>
      <c r="Y61" s="19">
        <f t="shared" si="153"/>
        <v>61617.976770029774</v>
      </c>
      <c r="Z61" s="19">
        <f t="shared" si="153"/>
        <v>62850.33630543037</v>
      </c>
      <c r="AA61" s="19">
        <f t="shared" si="153"/>
        <v>64107.343031538978</v>
      </c>
      <c r="AB61" s="19">
        <f t="shared" si="153"/>
        <v>65389.48989216976</v>
      </c>
      <c r="AC61" s="19">
        <f t="shared" si="153"/>
        <v>66697.279690013151</v>
      </c>
      <c r="AD61" s="19">
        <f t="shared" si="153"/>
        <v>68031.225283813415</v>
      </c>
      <c r="AE61" s="19">
        <f t="shared" si="153"/>
        <v>69391.849789489686</v>
      </c>
      <c r="AF61" s="19">
        <f t="shared" si="153"/>
        <v>70779.686785279482</v>
      </c>
      <c r="AG61" s="19">
        <f t="shared" si="153"/>
        <v>72195.280520985078</v>
      </c>
      <c r="AH61" s="19">
        <f t="shared" si="153"/>
        <v>73639.186131404786</v>
      </c>
      <c r="AI61" s="19">
        <f t="shared" si="153"/>
        <v>75111.969854032883</v>
      </c>
      <c r="AJ61" s="19">
        <f t="shared" si="153"/>
        <v>76614.209251113542</v>
      </c>
      <c r="AK61" s="19">
        <f t="shared" si="153"/>
        <v>78146.493436135817</v>
      </c>
      <c r="AL61" s="19">
        <f t="shared" si="153"/>
        <v>79709.42330485853</v>
      </c>
      <c r="AM61" s="19">
        <f t="shared" si="153"/>
        <v>81303.6117709557</v>
      </c>
      <c r="AN61" s="19">
        <f t="shared" si="153"/>
        <v>82929.68400637481</v>
      </c>
      <c r="AO61" s="19">
        <f t="shared" si="153"/>
        <v>84588.277686502304</v>
      </c>
      <c r="AP61" s="19">
        <f t="shared" si="153"/>
        <v>86280.043240232349</v>
      </c>
      <c r="AQ61" s="19">
        <f t="shared" si="153"/>
        <v>88005.644105037005</v>
      </c>
      <c r="AR61" s="19">
        <f t="shared" si="153"/>
        <v>89765.756987137749</v>
      </c>
      <c r="AS61" s="19">
        <f t="shared" si="153"/>
        <v>91561.072126880506</v>
      </c>
      <c r="AT61" s="19">
        <f t="shared" si="153"/>
        <v>93392.293569418121</v>
      </c>
      <c r="AU61" s="19">
        <f t="shared" si="153"/>
        <v>95260.139440806481</v>
      </c>
      <c r="AV61" s="19">
        <f t="shared" si="153"/>
        <v>97165.342229622605</v>
      </c>
      <c r="AW61" s="19">
        <f t="shared" si="153"/>
        <v>99108.649074215064</v>
      </c>
      <c r="AX61" s="19">
        <f t="shared" si="153"/>
        <v>101090.82205569936</v>
      </c>
      <c r="AY61" s="19">
        <f t="shared" si="153"/>
        <v>103112.63849681335</v>
      </c>
      <c r="AZ61" s="19">
        <f t="shared" si="153"/>
        <v>105174.89126674962</v>
      </c>
      <c r="BA61" s="19">
        <f t="shared" si="153"/>
        <v>107278.38909208462</v>
      </c>
      <c r="BB61" s="19">
        <f t="shared" si="153"/>
        <v>109423.9568739263</v>
      </c>
      <c r="BC61" s="19">
        <f t="shared" si="153"/>
        <v>111612.43601140483</v>
      </c>
      <c r="BD61" s="19">
        <f t="shared" si="153"/>
        <v>113844.68473163294</v>
      </c>
      <c r="BE61" s="19">
        <f t="shared" si="153"/>
        <v>116121.57842626559</v>
      </c>
      <c r="BF61" s="19">
        <f t="shared" si="153"/>
        <v>118444.0099947909</v>
      </c>
      <c r="BG61" s="19">
        <f t="shared" si="153"/>
        <v>120812.89019468673</v>
      </c>
      <c r="BH61" s="19">
        <f t="shared" si="153"/>
        <v>123229.14799858046</v>
      </c>
      <c r="BI61" s="19">
        <f t="shared" si="153"/>
        <v>125693.73095855207</v>
      </c>
      <c r="BJ61" s="19">
        <f t="shared" si="153"/>
        <v>128207.60557772311</v>
      </c>
      <c r="BK61" s="19">
        <f t="shared" si="153"/>
        <v>130771.75768927757</v>
      </c>
      <c r="BL61" s="19">
        <f t="shared" si="153"/>
        <v>133387.19284306312</v>
      </c>
      <c r="BM61" s="19">
        <f t="shared" si="153"/>
        <v>136054.93669992438</v>
      </c>
      <c r="BN61" s="19">
        <f t="shared" si="153"/>
        <v>138776.03543392287</v>
      </c>
      <c r="BO61" s="19">
        <f t="shared" si="153"/>
        <v>141551.55614260133</v>
      </c>
      <c r="BP61" s="19">
        <f t="shared" si="153"/>
        <v>144382.58726545336</v>
      </c>
      <c r="BQ61" s="19">
        <f t="shared" si="153"/>
        <v>147270.23901076242</v>
      </c>
      <c r="BR61" s="19">
        <f t="shared" si="153"/>
        <v>150215.64379097769</v>
      </c>
      <c r="BS61" s="19">
        <f t="shared" si="153"/>
        <v>153219.95666679725</v>
      </c>
      <c r="BT61" s="19">
        <f t="shared" si="153"/>
        <v>156284.3558001332</v>
      </c>
      <c r="BU61" s="19">
        <f t="shared" si="153"/>
        <v>159410.04291613586</v>
      </c>
      <c r="BV61" s="19">
        <f t="shared" si="153"/>
        <v>162598.24377445859</v>
      </c>
      <c r="BW61" s="19">
        <f t="shared" si="153"/>
        <v>165850.20864994777</v>
      </c>
      <c r="BX61" s="19">
        <f t="shared" si="153"/>
        <v>169167.21282294672</v>
      </c>
      <c r="BY61" s="19">
        <f t="shared" si="153"/>
        <v>172550.55707940567</v>
      </c>
      <c r="BZ61" s="19">
        <f t="shared" si="153"/>
        <v>176001.56822099379</v>
      </c>
      <c r="CA61" s="19">
        <f t="shared" si="153"/>
        <v>179521.59958541367</v>
      </c>
      <c r="CB61" s="19">
        <f t="shared" si="153"/>
        <v>183112.03157712196</v>
      </c>
      <c r="CC61" s="19">
        <f t="shared" si="153"/>
        <v>186774.27220866439</v>
      </c>
      <c r="CD61" s="19">
        <f t="shared" si="153"/>
        <v>190509.7576528377</v>
      </c>
      <c r="CE61" s="19">
        <f t="shared" si="153"/>
        <v>194319.95280589446</v>
      </c>
      <c r="CF61" s="19">
        <f t="shared" si="153"/>
        <v>198206.35186201235</v>
      </c>
      <c r="CG61" s="19">
        <f t="shared" si="153"/>
        <v>202170.4788992526</v>
      </c>
      <c r="CH61" s="19">
        <f t="shared" ref="CH61:CL61" si="154">CG61*(1+CH$4)</f>
        <v>206213.88847723766</v>
      </c>
      <c r="CI61" s="19">
        <f t="shared" si="154"/>
        <v>210338.16624678241</v>
      </c>
      <c r="CJ61" s="19">
        <f t="shared" si="154"/>
        <v>214544.92957171806</v>
      </c>
      <c r="CK61" s="19">
        <f t="shared" si="154"/>
        <v>218835.82816315244</v>
      </c>
      <c r="CL61" s="19">
        <f t="shared" si="154"/>
        <v>223212.54472641551</v>
      </c>
      <c r="CM61" s="19">
        <f>IF('Critères de recherche'!$N$13&gt;0.01,'EntenteJuil2019 (avec boni)'!O61*(1.01+'Critères de recherche'!$N$13),0)</f>
        <v>0</v>
      </c>
      <c r="CN61" s="19">
        <f t="shared" si="7"/>
        <v>0</v>
      </c>
      <c r="CO61" s="19">
        <f t="shared" si="7"/>
        <v>0</v>
      </c>
      <c r="CP61" s="19">
        <f t="shared" si="7"/>
        <v>0</v>
      </c>
    </row>
    <row r="62" spans="5:94" x14ac:dyDescent="0.25">
      <c r="E62" s="16" t="s">
        <v>23</v>
      </c>
      <c r="F62" s="23">
        <v>2</v>
      </c>
      <c r="G62" s="17">
        <v>2</v>
      </c>
      <c r="H62" s="23">
        <v>12</v>
      </c>
      <c r="I62" s="18">
        <v>44964</v>
      </c>
      <c r="J62" s="18">
        <v>45863</v>
      </c>
      <c r="K62" s="18">
        <v>47375</v>
      </c>
      <c r="L62" s="18">
        <v>48323</v>
      </c>
      <c r="M62" s="18">
        <v>49289</v>
      </c>
      <c r="N62" s="19">
        <v>51014.114999999998</v>
      </c>
      <c r="O62" s="24">
        <v>52014</v>
      </c>
      <c r="P62" s="18">
        <v>53054</v>
      </c>
      <c r="Q62" s="18">
        <v>54248</v>
      </c>
      <c r="R62" s="18">
        <v>55197</v>
      </c>
      <c r="S62" s="18">
        <v>56301</v>
      </c>
      <c r="T62" s="19">
        <f>IF('Critères de recherche'!$N$13&gt;0.01,CP62*(1+T$4),S62*(1+T$4))</f>
        <v>57427.020000000004</v>
      </c>
      <c r="U62" s="19">
        <f t="shared" ref="U62" si="155">T62*(1+U$4)</f>
        <v>58575.560400000002</v>
      </c>
      <c r="V62" s="19">
        <f t="shared" ref="V62:CG62" si="156">U62*(1+V$4)</f>
        <v>59747.071608000006</v>
      </c>
      <c r="W62" s="19">
        <f t="shared" si="156"/>
        <v>60942.013040160004</v>
      </c>
      <c r="X62" s="19">
        <f t="shared" si="156"/>
        <v>62160.853300963208</v>
      </c>
      <c r="Y62" s="19">
        <f t="shared" si="156"/>
        <v>63404.070366982472</v>
      </c>
      <c r="Z62" s="19">
        <f t="shared" si="156"/>
        <v>64672.151774322127</v>
      </c>
      <c r="AA62" s="19">
        <f t="shared" si="156"/>
        <v>65965.594809808565</v>
      </c>
      <c r="AB62" s="19">
        <f t="shared" si="156"/>
        <v>67284.906706004738</v>
      </c>
      <c r="AC62" s="19">
        <f t="shared" si="156"/>
        <v>68630.604840124841</v>
      </c>
      <c r="AD62" s="19">
        <f t="shared" si="156"/>
        <v>70003.216936927332</v>
      </c>
      <c r="AE62" s="19">
        <f t="shared" si="156"/>
        <v>71403.281275665882</v>
      </c>
      <c r="AF62" s="19">
        <f t="shared" si="156"/>
        <v>72831.346901179204</v>
      </c>
      <c r="AG62" s="19">
        <f t="shared" si="156"/>
        <v>74287.973839202794</v>
      </c>
      <c r="AH62" s="19">
        <f t="shared" si="156"/>
        <v>75773.733315986858</v>
      </c>
      <c r="AI62" s="19">
        <f t="shared" si="156"/>
        <v>77289.207982306601</v>
      </c>
      <c r="AJ62" s="19">
        <f t="shared" si="156"/>
        <v>78834.992141952738</v>
      </c>
      <c r="AK62" s="19">
        <f t="shared" si="156"/>
        <v>80411.691984791789</v>
      </c>
      <c r="AL62" s="19">
        <f t="shared" si="156"/>
        <v>82019.925824487626</v>
      </c>
      <c r="AM62" s="19">
        <f t="shared" si="156"/>
        <v>83660.324340977386</v>
      </c>
      <c r="AN62" s="19">
        <f t="shared" si="156"/>
        <v>85333.530827796931</v>
      </c>
      <c r="AO62" s="19">
        <f t="shared" si="156"/>
        <v>87040.201444352875</v>
      </c>
      <c r="AP62" s="19">
        <f t="shared" si="156"/>
        <v>88781.005473239929</v>
      </c>
      <c r="AQ62" s="19">
        <f t="shared" si="156"/>
        <v>90556.625582704728</v>
      </c>
      <c r="AR62" s="19">
        <f t="shared" si="156"/>
        <v>92367.758094358825</v>
      </c>
      <c r="AS62" s="19">
        <f t="shared" si="156"/>
        <v>94215.113256245997</v>
      </c>
      <c r="AT62" s="19">
        <f t="shared" si="156"/>
        <v>96099.415521370916</v>
      </c>
      <c r="AU62" s="19">
        <f t="shared" si="156"/>
        <v>98021.403831798336</v>
      </c>
      <c r="AV62" s="19">
        <f t="shared" si="156"/>
        <v>99981.831908434309</v>
      </c>
      <c r="AW62" s="19">
        <f t="shared" si="156"/>
        <v>101981.46854660299</v>
      </c>
      <c r="AX62" s="19">
        <f t="shared" si="156"/>
        <v>104021.09791753505</v>
      </c>
      <c r="AY62" s="19">
        <f t="shared" si="156"/>
        <v>106101.51987588576</v>
      </c>
      <c r="AZ62" s="19">
        <f t="shared" si="156"/>
        <v>108223.55027340348</v>
      </c>
      <c r="BA62" s="19">
        <f t="shared" si="156"/>
        <v>110388.02127887156</v>
      </c>
      <c r="BB62" s="19">
        <f t="shared" si="156"/>
        <v>112595.78170444899</v>
      </c>
      <c r="BC62" s="19">
        <f t="shared" si="156"/>
        <v>114847.69733853797</v>
      </c>
      <c r="BD62" s="19">
        <f t="shared" si="156"/>
        <v>117144.65128530873</v>
      </c>
      <c r="BE62" s="19">
        <f t="shared" si="156"/>
        <v>119487.54431101491</v>
      </c>
      <c r="BF62" s="19">
        <f t="shared" si="156"/>
        <v>121877.2951972352</v>
      </c>
      <c r="BG62" s="19">
        <f t="shared" si="156"/>
        <v>124314.8411011799</v>
      </c>
      <c r="BH62" s="19">
        <f t="shared" si="156"/>
        <v>126801.13792320351</v>
      </c>
      <c r="BI62" s="19">
        <f t="shared" si="156"/>
        <v>129337.16068166758</v>
      </c>
      <c r="BJ62" s="19">
        <f t="shared" si="156"/>
        <v>131923.90389530093</v>
      </c>
      <c r="BK62" s="19">
        <f t="shared" si="156"/>
        <v>134562.38197320694</v>
      </c>
      <c r="BL62" s="19">
        <f t="shared" si="156"/>
        <v>137253.62961267107</v>
      </c>
      <c r="BM62" s="19">
        <f t="shared" si="156"/>
        <v>139998.70220492448</v>
      </c>
      <c r="BN62" s="19">
        <f t="shared" si="156"/>
        <v>142798.67624902297</v>
      </c>
      <c r="BO62" s="19">
        <f t="shared" si="156"/>
        <v>145654.64977400342</v>
      </c>
      <c r="BP62" s="19">
        <f t="shared" si="156"/>
        <v>148567.74276948351</v>
      </c>
      <c r="BQ62" s="19">
        <f t="shared" si="156"/>
        <v>151539.09762487319</v>
      </c>
      <c r="BR62" s="19">
        <f t="shared" si="156"/>
        <v>154569.87957737065</v>
      </c>
      <c r="BS62" s="19">
        <f t="shared" si="156"/>
        <v>157661.27716891808</v>
      </c>
      <c r="BT62" s="19">
        <f t="shared" si="156"/>
        <v>160814.50271229644</v>
      </c>
      <c r="BU62" s="19">
        <f t="shared" si="156"/>
        <v>164030.79276654238</v>
      </c>
      <c r="BV62" s="19">
        <f t="shared" si="156"/>
        <v>167311.40862187324</v>
      </c>
      <c r="BW62" s="19">
        <f t="shared" si="156"/>
        <v>170657.6367943107</v>
      </c>
      <c r="BX62" s="19">
        <f t="shared" si="156"/>
        <v>174070.78953019693</v>
      </c>
      <c r="BY62" s="19">
        <f t="shared" si="156"/>
        <v>177552.20532080086</v>
      </c>
      <c r="BZ62" s="19">
        <f t="shared" si="156"/>
        <v>181103.24942721688</v>
      </c>
      <c r="CA62" s="19">
        <f t="shared" si="156"/>
        <v>184725.31441576121</v>
      </c>
      <c r="CB62" s="19">
        <f t="shared" si="156"/>
        <v>188419.82070407644</v>
      </c>
      <c r="CC62" s="19">
        <f t="shared" si="156"/>
        <v>192188.21711815798</v>
      </c>
      <c r="CD62" s="19">
        <f t="shared" si="156"/>
        <v>196031.98146052114</v>
      </c>
      <c r="CE62" s="19">
        <f t="shared" si="156"/>
        <v>199952.62108973158</v>
      </c>
      <c r="CF62" s="19">
        <f t="shared" si="156"/>
        <v>203951.6735115262</v>
      </c>
      <c r="CG62" s="19">
        <f t="shared" si="156"/>
        <v>208030.70698175672</v>
      </c>
      <c r="CH62" s="19">
        <f t="shared" ref="CH62:CL62" si="157">CG62*(1+CH$4)</f>
        <v>212191.32112139187</v>
      </c>
      <c r="CI62" s="19">
        <f t="shared" si="157"/>
        <v>216435.14754381971</v>
      </c>
      <c r="CJ62" s="19">
        <f t="shared" si="157"/>
        <v>220763.85049469612</v>
      </c>
      <c r="CK62" s="19">
        <f t="shared" si="157"/>
        <v>225179.12750459005</v>
      </c>
      <c r="CL62" s="19">
        <f t="shared" si="157"/>
        <v>229682.71005468187</v>
      </c>
      <c r="CM62" s="19">
        <f>IF('Critères de recherche'!$N$13&gt;0.01,'EntenteJuil2019 (avec boni)'!O62*(1.01+'Critères de recherche'!$N$13),0)</f>
        <v>0</v>
      </c>
      <c r="CN62" s="19">
        <f t="shared" si="7"/>
        <v>0</v>
      </c>
      <c r="CO62" s="19">
        <f t="shared" si="7"/>
        <v>0</v>
      </c>
      <c r="CP62" s="19">
        <f t="shared" si="7"/>
        <v>0</v>
      </c>
    </row>
    <row r="63" spans="5:94" x14ac:dyDescent="0.25">
      <c r="E63" s="16" t="s">
        <v>23</v>
      </c>
      <c r="F63" s="23">
        <v>3</v>
      </c>
      <c r="G63" s="17">
        <v>3</v>
      </c>
      <c r="H63" s="23">
        <v>12</v>
      </c>
      <c r="I63" s="18">
        <v>46264</v>
      </c>
      <c r="J63" s="18">
        <v>47189</v>
      </c>
      <c r="K63" s="18">
        <v>48734</v>
      </c>
      <c r="L63" s="18">
        <v>49709</v>
      </c>
      <c r="M63" s="18">
        <v>50703</v>
      </c>
      <c r="N63" s="19">
        <v>52477.605000000003</v>
      </c>
      <c r="O63" s="24">
        <v>53522</v>
      </c>
      <c r="P63" s="18">
        <v>54592</v>
      </c>
      <c r="Q63" s="18">
        <v>55820</v>
      </c>
      <c r="R63" s="18">
        <v>56797</v>
      </c>
      <c r="S63" s="18">
        <v>57933</v>
      </c>
      <c r="T63" s="19">
        <f>IF('Critères de recherche'!$N$13&gt;0.01,CP63*(1+T$4),S63*(1+T$4))</f>
        <v>59091.66</v>
      </c>
      <c r="U63" s="19">
        <f t="shared" ref="U63" si="158">T63*(1+U$4)</f>
        <v>60273.493200000004</v>
      </c>
      <c r="V63" s="19">
        <f t="shared" ref="V63:CG63" si="159">U63*(1+V$4)</f>
        <v>61478.963064000003</v>
      </c>
      <c r="W63" s="19">
        <f t="shared" si="159"/>
        <v>62708.542325280003</v>
      </c>
      <c r="X63" s="19">
        <f t="shared" si="159"/>
        <v>63962.713171785603</v>
      </c>
      <c r="Y63" s="19">
        <f t="shared" si="159"/>
        <v>65241.967435221319</v>
      </c>
      <c r="Z63" s="19">
        <f t="shared" si="159"/>
        <v>66546.806783925742</v>
      </c>
      <c r="AA63" s="19">
        <f t="shared" si="159"/>
        <v>67877.742919604265</v>
      </c>
      <c r="AB63" s="19">
        <f t="shared" si="159"/>
        <v>69235.297777996355</v>
      </c>
      <c r="AC63" s="19">
        <f t="shared" si="159"/>
        <v>70620.003733556281</v>
      </c>
      <c r="AD63" s="19">
        <f t="shared" si="159"/>
        <v>72032.403808227406</v>
      </c>
      <c r="AE63" s="19">
        <f t="shared" si="159"/>
        <v>73473.051884391956</v>
      </c>
      <c r="AF63" s="19">
        <f t="shared" si="159"/>
        <v>74942.512922079797</v>
      </c>
      <c r="AG63" s="19">
        <f t="shared" si="159"/>
        <v>76441.363180521395</v>
      </c>
      <c r="AH63" s="19">
        <f t="shared" si="159"/>
        <v>77970.190444131818</v>
      </c>
      <c r="AI63" s="19">
        <f t="shared" si="159"/>
        <v>79529.594253014453</v>
      </c>
      <c r="AJ63" s="19">
        <f t="shared" si="159"/>
        <v>81120.186138074743</v>
      </c>
      <c r="AK63" s="19">
        <f t="shared" si="159"/>
        <v>82742.589860836233</v>
      </c>
      <c r="AL63" s="19">
        <f t="shared" si="159"/>
        <v>84397.441658052965</v>
      </c>
      <c r="AM63" s="19">
        <f t="shared" si="159"/>
        <v>86085.390491214028</v>
      </c>
      <c r="AN63" s="19">
        <f t="shared" si="159"/>
        <v>87807.098301038306</v>
      </c>
      <c r="AO63" s="19">
        <f t="shared" si="159"/>
        <v>89563.240267059067</v>
      </c>
      <c r="AP63" s="19">
        <f t="shared" si="159"/>
        <v>91354.50507240025</v>
      </c>
      <c r="AQ63" s="19">
        <f t="shared" si="159"/>
        <v>93181.595173848254</v>
      </c>
      <c r="AR63" s="19">
        <f t="shared" si="159"/>
        <v>95045.227077325224</v>
      </c>
      <c r="AS63" s="19">
        <f t="shared" si="159"/>
        <v>96946.131618871732</v>
      </c>
      <c r="AT63" s="19">
        <f t="shared" si="159"/>
        <v>98885.054251249167</v>
      </c>
      <c r="AU63" s="19">
        <f t="shared" si="159"/>
        <v>100862.75533627415</v>
      </c>
      <c r="AV63" s="19">
        <f t="shared" si="159"/>
        <v>102880.01044299963</v>
      </c>
      <c r="AW63" s="19">
        <f t="shared" si="159"/>
        <v>104937.61065185962</v>
      </c>
      <c r="AX63" s="19">
        <f t="shared" si="159"/>
        <v>107036.36286489682</v>
      </c>
      <c r="AY63" s="19">
        <f t="shared" si="159"/>
        <v>109177.09012219476</v>
      </c>
      <c r="AZ63" s="19">
        <f t="shared" si="159"/>
        <v>111360.63192463866</v>
      </c>
      <c r="BA63" s="19">
        <f t="shared" si="159"/>
        <v>113587.84456313142</v>
      </c>
      <c r="BB63" s="19">
        <f t="shared" si="159"/>
        <v>115859.60145439405</v>
      </c>
      <c r="BC63" s="19">
        <f t="shared" si="159"/>
        <v>118176.79348348193</v>
      </c>
      <c r="BD63" s="19">
        <f t="shared" si="159"/>
        <v>120540.32935315157</v>
      </c>
      <c r="BE63" s="19">
        <f t="shared" si="159"/>
        <v>122951.1359402146</v>
      </c>
      <c r="BF63" s="19">
        <f t="shared" si="159"/>
        <v>125410.1586590189</v>
      </c>
      <c r="BG63" s="19">
        <f t="shared" si="159"/>
        <v>127918.36183219928</v>
      </c>
      <c r="BH63" s="19">
        <f t="shared" si="159"/>
        <v>130476.72906884327</v>
      </c>
      <c r="BI63" s="19">
        <f t="shared" si="159"/>
        <v>133086.26365022015</v>
      </c>
      <c r="BJ63" s="19">
        <f t="shared" si="159"/>
        <v>135747.98892322456</v>
      </c>
      <c r="BK63" s="19">
        <f t="shared" si="159"/>
        <v>138462.94870168905</v>
      </c>
      <c r="BL63" s="19">
        <f t="shared" si="159"/>
        <v>141232.20767572284</v>
      </c>
      <c r="BM63" s="19">
        <f t="shared" si="159"/>
        <v>144056.8518292373</v>
      </c>
      <c r="BN63" s="19">
        <f t="shared" si="159"/>
        <v>146937.98886582206</v>
      </c>
      <c r="BO63" s="19">
        <f t="shared" si="159"/>
        <v>149876.7486431385</v>
      </c>
      <c r="BP63" s="19">
        <f t="shared" si="159"/>
        <v>152874.28361600128</v>
      </c>
      <c r="BQ63" s="19">
        <f t="shared" si="159"/>
        <v>155931.76928832132</v>
      </c>
      <c r="BR63" s="19">
        <f t="shared" si="159"/>
        <v>159050.40467408774</v>
      </c>
      <c r="BS63" s="19">
        <f t="shared" si="159"/>
        <v>162231.41276756951</v>
      </c>
      <c r="BT63" s="19">
        <f t="shared" si="159"/>
        <v>165476.04102292089</v>
      </c>
      <c r="BU63" s="19">
        <f t="shared" si="159"/>
        <v>168785.56184337931</v>
      </c>
      <c r="BV63" s="19">
        <f t="shared" si="159"/>
        <v>172161.2730802469</v>
      </c>
      <c r="BW63" s="19">
        <f t="shared" si="159"/>
        <v>175604.49854185185</v>
      </c>
      <c r="BX63" s="19">
        <f t="shared" si="159"/>
        <v>179116.58851268888</v>
      </c>
      <c r="BY63" s="19">
        <f t="shared" si="159"/>
        <v>182698.92028294265</v>
      </c>
      <c r="BZ63" s="19">
        <f t="shared" si="159"/>
        <v>186352.8986886015</v>
      </c>
      <c r="CA63" s="19">
        <f t="shared" si="159"/>
        <v>190079.95666237353</v>
      </c>
      <c r="CB63" s="19">
        <f t="shared" si="159"/>
        <v>193881.55579562101</v>
      </c>
      <c r="CC63" s="19">
        <f t="shared" si="159"/>
        <v>197759.18691153344</v>
      </c>
      <c r="CD63" s="19">
        <f t="shared" si="159"/>
        <v>201714.37064976411</v>
      </c>
      <c r="CE63" s="19">
        <f t="shared" si="159"/>
        <v>205748.65806275941</v>
      </c>
      <c r="CF63" s="19">
        <f t="shared" si="159"/>
        <v>209863.63122401459</v>
      </c>
      <c r="CG63" s="19">
        <f t="shared" si="159"/>
        <v>214060.9038484949</v>
      </c>
      <c r="CH63" s="19">
        <f t="shared" ref="CH63:CL63" si="160">CG63*(1+CH$4)</f>
        <v>218342.1219254648</v>
      </c>
      <c r="CI63" s="19">
        <f t="shared" si="160"/>
        <v>222708.96436397411</v>
      </c>
      <c r="CJ63" s="19">
        <f t="shared" si="160"/>
        <v>227163.1436512536</v>
      </c>
      <c r="CK63" s="19">
        <f t="shared" si="160"/>
        <v>231706.40652427869</v>
      </c>
      <c r="CL63" s="19">
        <f t="shared" si="160"/>
        <v>236340.53465476425</v>
      </c>
      <c r="CM63" s="19">
        <f>IF('Critères de recherche'!$N$13&gt;0.01,'EntenteJuil2019 (avec boni)'!O63*(1.01+'Critères de recherche'!$N$13),0)</f>
        <v>0</v>
      </c>
      <c r="CN63" s="19">
        <f t="shared" si="7"/>
        <v>0</v>
      </c>
      <c r="CO63" s="19">
        <f t="shared" si="7"/>
        <v>0</v>
      </c>
      <c r="CP63" s="19">
        <f t="shared" si="7"/>
        <v>0</v>
      </c>
    </row>
    <row r="64" spans="5:94" x14ac:dyDescent="0.25">
      <c r="E64" s="16" t="s">
        <v>23</v>
      </c>
      <c r="F64" s="23">
        <v>4</v>
      </c>
      <c r="G64" s="17">
        <v>4</v>
      </c>
      <c r="H64" s="23">
        <v>12</v>
      </c>
      <c r="I64" s="18">
        <v>47504</v>
      </c>
      <c r="J64" s="18">
        <v>48454</v>
      </c>
      <c r="K64" s="18">
        <v>50048</v>
      </c>
      <c r="L64" s="18">
        <v>51049</v>
      </c>
      <c r="M64" s="18">
        <v>52070</v>
      </c>
      <c r="N64" s="19">
        <v>53892.45</v>
      </c>
      <c r="O64" s="24">
        <v>55074</v>
      </c>
      <c r="P64" s="18">
        <v>56175</v>
      </c>
      <c r="Q64" s="18">
        <v>57439</v>
      </c>
      <c r="R64" s="18">
        <v>58444</v>
      </c>
      <c r="S64" s="18">
        <v>59613</v>
      </c>
      <c r="T64" s="19">
        <f>IF('Critères de recherche'!$N$13&gt;0.01,CP64*(1+T$4),S64*(1+T$4))</f>
        <v>60805.26</v>
      </c>
      <c r="U64" s="19">
        <f t="shared" ref="U64" si="161">T64*(1+U$4)</f>
        <v>62021.3652</v>
      </c>
      <c r="V64" s="19">
        <f t="shared" ref="V64:CG64" si="162">U64*(1+V$4)</f>
        <v>63261.792504000005</v>
      </c>
      <c r="W64" s="19">
        <f t="shared" si="162"/>
        <v>64527.028354080008</v>
      </c>
      <c r="X64" s="19">
        <f t="shared" si="162"/>
        <v>65817.568921161612</v>
      </c>
      <c r="Y64" s="19">
        <f t="shared" si="162"/>
        <v>67133.920299584846</v>
      </c>
      <c r="Z64" s="19">
        <f t="shared" si="162"/>
        <v>68476.598705576544</v>
      </c>
      <c r="AA64" s="19">
        <f t="shared" si="162"/>
        <v>69846.130679688082</v>
      </c>
      <c r="AB64" s="19">
        <f t="shared" si="162"/>
        <v>71243.053293281846</v>
      </c>
      <c r="AC64" s="19">
        <f t="shared" si="162"/>
        <v>72667.914359147486</v>
      </c>
      <c r="AD64" s="19">
        <f t="shared" si="162"/>
        <v>74121.272646330443</v>
      </c>
      <c r="AE64" s="19">
        <f t="shared" si="162"/>
        <v>75603.698099257046</v>
      </c>
      <c r="AF64" s="19">
        <f t="shared" si="162"/>
        <v>77115.772061242184</v>
      </c>
      <c r="AG64" s="19">
        <f t="shared" si="162"/>
        <v>78658.087502467024</v>
      </c>
      <c r="AH64" s="19">
        <f t="shared" si="162"/>
        <v>80231.249252516369</v>
      </c>
      <c r="AI64" s="19">
        <f t="shared" si="162"/>
        <v>81835.874237566692</v>
      </c>
      <c r="AJ64" s="19">
        <f t="shared" si="162"/>
        <v>83472.591722318029</v>
      </c>
      <c r="AK64" s="19">
        <f t="shared" si="162"/>
        <v>85142.043556764387</v>
      </c>
      <c r="AL64" s="19">
        <f t="shared" si="162"/>
        <v>86844.884427899669</v>
      </c>
      <c r="AM64" s="19">
        <f t="shared" si="162"/>
        <v>88581.78211645766</v>
      </c>
      <c r="AN64" s="19">
        <f t="shared" si="162"/>
        <v>90353.417758786818</v>
      </c>
      <c r="AO64" s="19">
        <f t="shared" si="162"/>
        <v>92160.486113962557</v>
      </c>
      <c r="AP64" s="19">
        <f t="shared" si="162"/>
        <v>94003.695836241808</v>
      </c>
      <c r="AQ64" s="19">
        <f t="shared" si="162"/>
        <v>95883.769752966648</v>
      </c>
      <c r="AR64" s="19">
        <f t="shared" si="162"/>
        <v>97801.445148025989</v>
      </c>
      <c r="AS64" s="19">
        <f t="shared" si="162"/>
        <v>99757.474050986508</v>
      </c>
      <c r="AT64" s="19">
        <f t="shared" si="162"/>
        <v>101752.62353200624</v>
      </c>
      <c r="AU64" s="19">
        <f t="shared" si="162"/>
        <v>103787.67600264637</v>
      </c>
      <c r="AV64" s="19">
        <f t="shared" si="162"/>
        <v>105863.4295226993</v>
      </c>
      <c r="AW64" s="19">
        <f t="shared" si="162"/>
        <v>107980.69811315328</v>
      </c>
      <c r="AX64" s="19">
        <f t="shared" si="162"/>
        <v>110140.31207541635</v>
      </c>
      <c r="AY64" s="19">
        <f t="shared" si="162"/>
        <v>112343.11831692468</v>
      </c>
      <c r="AZ64" s="19">
        <f t="shared" si="162"/>
        <v>114589.98068326317</v>
      </c>
      <c r="BA64" s="19">
        <f t="shared" si="162"/>
        <v>116881.78029692844</v>
      </c>
      <c r="BB64" s="19">
        <f t="shared" si="162"/>
        <v>119219.41590286701</v>
      </c>
      <c r="BC64" s="19">
        <f t="shared" si="162"/>
        <v>121603.80422092436</v>
      </c>
      <c r="BD64" s="19">
        <f t="shared" si="162"/>
        <v>124035.88030534284</v>
      </c>
      <c r="BE64" s="19">
        <f t="shared" si="162"/>
        <v>126516.5979114497</v>
      </c>
      <c r="BF64" s="19">
        <f t="shared" si="162"/>
        <v>129046.9298696787</v>
      </c>
      <c r="BG64" s="19">
        <f t="shared" si="162"/>
        <v>131627.86846707229</v>
      </c>
      <c r="BH64" s="19">
        <f t="shared" si="162"/>
        <v>134260.42583641375</v>
      </c>
      <c r="BI64" s="19">
        <f t="shared" si="162"/>
        <v>136945.63435314203</v>
      </c>
      <c r="BJ64" s="19">
        <f t="shared" si="162"/>
        <v>139684.54704020487</v>
      </c>
      <c r="BK64" s="19">
        <f t="shared" si="162"/>
        <v>142478.23798100898</v>
      </c>
      <c r="BL64" s="19">
        <f t="shared" si="162"/>
        <v>145327.80274062915</v>
      </c>
      <c r="BM64" s="19">
        <f t="shared" si="162"/>
        <v>148234.35879544175</v>
      </c>
      <c r="BN64" s="19">
        <f t="shared" si="162"/>
        <v>151199.04597135057</v>
      </c>
      <c r="BO64" s="19">
        <f t="shared" si="162"/>
        <v>154223.02689077758</v>
      </c>
      <c r="BP64" s="19">
        <f t="shared" si="162"/>
        <v>157307.48742859313</v>
      </c>
      <c r="BQ64" s="19">
        <f t="shared" si="162"/>
        <v>160453.63717716499</v>
      </c>
      <c r="BR64" s="19">
        <f t="shared" si="162"/>
        <v>163662.70992070829</v>
      </c>
      <c r="BS64" s="19">
        <f t="shared" si="162"/>
        <v>166935.96411912245</v>
      </c>
      <c r="BT64" s="19">
        <f t="shared" si="162"/>
        <v>170274.68340150491</v>
      </c>
      <c r="BU64" s="19">
        <f t="shared" si="162"/>
        <v>173680.17706953501</v>
      </c>
      <c r="BV64" s="19">
        <f t="shared" si="162"/>
        <v>177153.78061092572</v>
      </c>
      <c r="BW64" s="19">
        <f t="shared" si="162"/>
        <v>180696.85622314425</v>
      </c>
      <c r="BX64" s="19">
        <f t="shared" si="162"/>
        <v>184310.79334760713</v>
      </c>
      <c r="BY64" s="19">
        <f t="shared" si="162"/>
        <v>187997.00921455928</v>
      </c>
      <c r="BZ64" s="19">
        <f t="shared" si="162"/>
        <v>191756.94939885047</v>
      </c>
      <c r="CA64" s="19">
        <f t="shared" si="162"/>
        <v>195592.08838682747</v>
      </c>
      <c r="CB64" s="19">
        <f t="shared" si="162"/>
        <v>199503.93015456403</v>
      </c>
      <c r="CC64" s="19">
        <f t="shared" si="162"/>
        <v>203494.00875765531</v>
      </c>
      <c r="CD64" s="19">
        <f t="shared" si="162"/>
        <v>207563.88893280842</v>
      </c>
      <c r="CE64" s="19">
        <f t="shared" si="162"/>
        <v>211715.16671146458</v>
      </c>
      <c r="CF64" s="19">
        <f t="shared" si="162"/>
        <v>215949.47004569389</v>
      </c>
      <c r="CG64" s="19">
        <f t="shared" si="162"/>
        <v>220268.45944660777</v>
      </c>
      <c r="CH64" s="19">
        <f t="shared" ref="CH64:CL64" si="163">CG64*(1+CH$4)</f>
        <v>224673.82863553992</v>
      </c>
      <c r="CI64" s="19">
        <f t="shared" si="163"/>
        <v>229167.30520825071</v>
      </c>
      <c r="CJ64" s="19">
        <f t="shared" si="163"/>
        <v>233750.65131241572</v>
      </c>
      <c r="CK64" s="19">
        <f t="shared" si="163"/>
        <v>238425.66433866404</v>
      </c>
      <c r="CL64" s="19">
        <f t="shared" si="163"/>
        <v>243194.17762543733</v>
      </c>
      <c r="CM64" s="19">
        <f>IF('Critères de recherche'!$N$13&gt;0.01,'EntenteJuil2019 (avec boni)'!O64*(1.01+'Critères de recherche'!$N$13),0)</f>
        <v>0</v>
      </c>
      <c r="CN64" s="19">
        <f t="shared" si="7"/>
        <v>0</v>
      </c>
      <c r="CO64" s="19">
        <f t="shared" si="7"/>
        <v>0</v>
      </c>
      <c r="CP64" s="19">
        <f t="shared" si="7"/>
        <v>0</v>
      </c>
    </row>
    <row r="65" spans="5:94" x14ac:dyDescent="0.25">
      <c r="E65" s="16" t="s">
        <v>23</v>
      </c>
      <c r="F65" s="23">
        <v>5</v>
      </c>
      <c r="G65" s="17">
        <v>5</v>
      </c>
      <c r="H65" s="23">
        <v>12</v>
      </c>
      <c r="I65" s="18">
        <v>48927</v>
      </c>
      <c r="J65" s="18">
        <v>49906</v>
      </c>
      <c r="K65" s="18">
        <v>51563</v>
      </c>
      <c r="L65" s="18">
        <v>52594</v>
      </c>
      <c r="M65" s="18">
        <v>53646</v>
      </c>
      <c r="N65" s="19">
        <v>55523.61</v>
      </c>
      <c r="O65" s="24">
        <v>56671</v>
      </c>
      <c r="P65" s="18">
        <v>57804</v>
      </c>
      <c r="Q65" s="18">
        <v>59105</v>
      </c>
      <c r="R65" s="18">
        <v>60139</v>
      </c>
      <c r="S65" s="18">
        <v>61342</v>
      </c>
      <c r="T65" s="19">
        <f>IF('Critères de recherche'!$N$13&gt;0.01,CP65*(1+T$4),S65*(1+T$4))</f>
        <v>62568.840000000004</v>
      </c>
      <c r="U65" s="19">
        <f t="shared" ref="U65" si="164">T65*(1+U$4)</f>
        <v>63820.216800000002</v>
      </c>
      <c r="V65" s="19">
        <f t="shared" ref="V65:CG65" si="165">U65*(1+V$4)</f>
        <v>65096.621136000002</v>
      </c>
      <c r="W65" s="19">
        <f t="shared" si="165"/>
        <v>66398.553558719999</v>
      </c>
      <c r="X65" s="19">
        <f t="shared" si="165"/>
        <v>67726.524629894397</v>
      </c>
      <c r="Y65" s="19">
        <f t="shared" si="165"/>
        <v>69081.055122492282</v>
      </c>
      <c r="Z65" s="19">
        <f t="shared" si="165"/>
        <v>70462.67622494213</v>
      </c>
      <c r="AA65" s="19">
        <f t="shared" si="165"/>
        <v>71871.929749440969</v>
      </c>
      <c r="AB65" s="19">
        <f t="shared" si="165"/>
        <v>73309.368344429793</v>
      </c>
      <c r="AC65" s="19">
        <f t="shared" si="165"/>
        <v>74775.55571131839</v>
      </c>
      <c r="AD65" s="19">
        <f t="shared" si="165"/>
        <v>76271.066825544753</v>
      </c>
      <c r="AE65" s="19">
        <f t="shared" si="165"/>
        <v>77796.488162055655</v>
      </c>
      <c r="AF65" s="19">
        <f t="shared" si="165"/>
        <v>79352.417925296773</v>
      </c>
      <c r="AG65" s="19">
        <f t="shared" si="165"/>
        <v>80939.466283802714</v>
      </c>
      <c r="AH65" s="19">
        <f t="shared" si="165"/>
        <v>82558.255609478772</v>
      </c>
      <c r="AI65" s="19">
        <f t="shared" si="165"/>
        <v>84209.420721668343</v>
      </c>
      <c r="AJ65" s="19">
        <f t="shared" si="165"/>
        <v>85893.609136101717</v>
      </c>
      <c r="AK65" s="19">
        <f t="shared" si="165"/>
        <v>87611.481318823746</v>
      </c>
      <c r="AL65" s="19">
        <f t="shared" si="165"/>
        <v>89363.710945200219</v>
      </c>
      <c r="AM65" s="19">
        <f t="shared" si="165"/>
        <v>91150.985164104219</v>
      </c>
      <c r="AN65" s="19">
        <f t="shared" si="165"/>
        <v>92974.004867386306</v>
      </c>
      <c r="AO65" s="19">
        <f t="shared" si="165"/>
        <v>94833.484964734031</v>
      </c>
      <c r="AP65" s="19">
        <f t="shared" si="165"/>
        <v>96730.154664028712</v>
      </c>
      <c r="AQ65" s="19">
        <f t="shared" si="165"/>
        <v>98664.757757309286</v>
      </c>
      <c r="AR65" s="19">
        <f t="shared" si="165"/>
        <v>100638.05291245547</v>
      </c>
      <c r="AS65" s="19">
        <f t="shared" si="165"/>
        <v>102650.81397070459</v>
      </c>
      <c r="AT65" s="19">
        <f t="shared" si="165"/>
        <v>104703.83025011868</v>
      </c>
      <c r="AU65" s="19">
        <f t="shared" si="165"/>
        <v>106797.90685512107</v>
      </c>
      <c r="AV65" s="19">
        <f t="shared" si="165"/>
        <v>108933.86499222349</v>
      </c>
      <c r="AW65" s="19">
        <f t="shared" si="165"/>
        <v>111112.54229206796</v>
      </c>
      <c r="AX65" s="19">
        <f t="shared" si="165"/>
        <v>113334.79313790932</v>
      </c>
      <c r="AY65" s="19">
        <f t="shared" si="165"/>
        <v>115601.48900066751</v>
      </c>
      <c r="AZ65" s="19">
        <f t="shared" si="165"/>
        <v>117913.51878068087</v>
      </c>
      <c r="BA65" s="19">
        <f t="shared" si="165"/>
        <v>120271.78915629449</v>
      </c>
      <c r="BB65" s="19">
        <f t="shared" si="165"/>
        <v>122677.22493942038</v>
      </c>
      <c r="BC65" s="19">
        <f t="shared" si="165"/>
        <v>125130.76943820879</v>
      </c>
      <c r="BD65" s="19">
        <f t="shared" si="165"/>
        <v>127633.38482697298</v>
      </c>
      <c r="BE65" s="19">
        <f t="shared" si="165"/>
        <v>130186.05252351244</v>
      </c>
      <c r="BF65" s="19">
        <f t="shared" si="165"/>
        <v>132789.77357398267</v>
      </c>
      <c r="BG65" s="19">
        <f t="shared" si="165"/>
        <v>135445.56904546233</v>
      </c>
      <c r="BH65" s="19">
        <f t="shared" si="165"/>
        <v>138154.48042637156</v>
      </c>
      <c r="BI65" s="19">
        <f t="shared" si="165"/>
        <v>140917.57003489899</v>
      </c>
      <c r="BJ65" s="19">
        <f t="shared" si="165"/>
        <v>143735.92143559697</v>
      </c>
      <c r="BK65" s="19">
        <f t="shared" si="165"/>
        <v>146610.63986430891</v>
      </c>
      <c r="BL65" s="19">
        <f t="shared" si="165"/>
        <v>149542.8526615951</v>
      </c>
      <c r="BM65" s="19">
        <f t="shared" si="165"/>
        <v>152533.70971482701</v>
      </c>
      <c r="BN65" s="19">
        <f t="shared" si="165"/>
        <v>155584.38390912354</v>
      </c>
      <c r="BO65" s="19">
        <f t="shared" si="165"/>
        <v>158696.07158730601</v>
      </c>
      <c r="BP65" s="19">
        <f t="shared" si="165"/>
        <v>161869.99301905214</v>
      </c>
      <c r="BQ65" s="19">
        <f t="shared" si="165"/>
        <v>165107.39287943317</v>
      </c>
      <c r="BR65" s="19">
        <f t="shared" si="165"/>
        <v>168409.54073702183</v>
      </c>
      <c r="BS65" s="19">
        <f t="shared" si="165"/>
        <v>171777.73155176226</v>
      </c>
      <c r="BT65" s="19">
        <f t="shared" si="165"/>
        <v>175213.28618279751</v>
      </c>
      <c r="BU65" s="19">
        <f t="shared" si="165"/>
        <v>178717.55190645347</v>
      </c>
      <c r="BV65" s="19">
        <f t="shared" si="165"/>
        <v>182291.90294458254</v>
      </c>
      <c r="BW65" s="19">
        <f t="shared" si="165"/>
        <v>185937.74100347419</v>
      </c>
      <c r="BX65" s="19">
        <f t="shared" si="165"/>
        <v>189656.49582354366</v>
      </c>
      <c r="BY65" s="19">
        <f t="shared" si="165"/>
        <v>193449.62574001454</v>
      </c>
      <c r="BZ65" s="19">
        <f t="shared" si="165"/>
        <v>197318.61825481482</v>
      </c>
      <c r="CA65" s="19">
        <f t="shared" si="165"/>
        <v>201264.99061991111</v>
      </c>
      <c r="CB65" s="19">
        <f t="shared" si="165"/>
        <v>205290.29043230935</v>
      </c>
      <c r="CC65" s="19">
        <f t="shared" si="165"/>
        <v>209396.09624095555</v>
      </c>
      <c r="CD65" s="19">
        <f t="shared" si="165"/>
        <v>213584.01816577467</v>
      </c>
      <c r="CE65" s="19">
        <f t="shared" si="165"/>
        <v>217855.69852909018</v>
      </c>
      <c r="CF65" s="19">
        <f t="shared" si="165"/>
        <v>222212.812499672</v>
      </c>
      <c r="CG65" s="19">
        <f t="shared" si="165"/>
        <v>226657.06874966546</v>
      </c>
      <c r="CH65" s="19">
        <f t="shared" ref="CH65:CL65" si="166">CG65*(1+CH$4)</f>
        <v>231190.21012465877</v>
      </c>
      <c r="CI65" s="19">
        <f t="shared" si="166"/>
        <v>235814.01432715196</v>
      </c>
      <c r="CJ65" s="19">
        <f t="shared" si="166"/>
        <v>240530.294613695</v>
      </c>
      <c r="CK65" s="19">
        <f t="shared" si="166"/>
        <v>245340.90050596892</v>
      </c>
      <c r="CL65" s="19">
        <f t="shared" si="166"/>
        <v>250247.71851608829</v>
      </c>
      <c r="CM65" s="19">
        <f>IF('Critères de recherche'!$N$13&gt;0.01,'EntenteJuil2019 (avec boni)'!O65*(1.01+'Critères de recherche'!$N$13),0)</f>
        <v>0</v>
      </c>
      <c r="CN65" s="19">
        <f t="shared" si="7"/>
        <v>0</v>
      </c>
      <c r="CO65" s="19">
        <f t="shared" si="7"/>
        <v>0</v>
      </c>
      <c r="CP65" s="19">
        <f t="shared" si="7"/>
        <v>0</v>
      </c>
    </row>
    <row r="66" spans="5:94" x14ac:dyDescent="0.25">
      <c r="E66" s="16" t="s">
        <v>23</v>
      </c>
      <c r="F66" s="23">
        <v>6</v>
      </c>
      <c r="G66" s="17">
        <v>6</v>
      </c>
      <c r="H66" s="23">
        <v>12</v>
      </c>
      <c r="I66" s="18">
        <v>50408</v>
      </c>
      <c r="J66" s="18">
        <v>51416</v>
      </c>
      <c r="K66" s="18">
        <v>53098</v>
      </c>
      <c r="L66" s="18">
        <v>54160</v>
      </c>
      <c r="M66" s="18">
        <v>55243</v>
      </c>
      <c r="N66" s="19">
        <v>57176.504999999997</v>
      </c>
      <c r="O66" s="24">
        <v>58315</v>
      </c>
      <c r="P66" s="18">
        <v>59481</v>
      </c>
      <c r="Q66" s="18">
        <v>60819</v>
      </c>
      <c r="R66" s="18">
        <v>61883</v>
      </c>
      <c r="S66" s="18">
        <v>63121</v>
      </c>
      <c r="T66" s="19">
        <f>IF('Critères de recherche'!$N$13&gt;0.01,CP66*(1+T$4),S66*(1+T$4))</f>
        <v>64383.42</v>
      </c>
      <c r="U66" s="19">
        <f t="shared" ref="U66" si="167">T66*(1+U$4)</f>
        <v>65671.088399999993</v>
      </c>
      <c r="V66" s="19">
        <f t="shared" ref="V66:CG66" si="168">U66*(1+V$4)</f>
        <v>66984.510167999993</v>
      </c>
      <c r="W66" s="19">
        <f t="shared" si="168"/>
        <v>68324.200371359999</v>
      </c>
      <c r="X66" s="19">
        <f t="shared" si="168"/>
        <v>69690.684378787206</v>
      </c>
      <c r="Y66" s="19">
        <f t="shared" si="168"/>
        <v>71084.498066362954</v>
      </c>
      <c r="Z66" s="19">
        <f t="shared" si="168"/>
        <v>72506.188027690208</v>
      </c>
      <c r="AA66" s="19">
        <f t="shared" si="168"/>
        <v>73956.311788244013</v>
      </c>
      <c r="AB66" s="19">
        <f t="shared" si="168"/>
        <v>75435.438024008894</v>
      </c>
      <c r="AC66" s="19">
        <f t="shared" si="168"/>
        <v>76944.146784489072</v>
      </c>
      <c r="AD66" s="19">
        <f t="shared" si="168"/>
        <v>78483.029720178849</v>
      </c>
      <c r="AE66" s="19">
        <f t="shared" si="168"/>
        <v>80052.690314582433</v>
      </c>
      <c r="AF66" s="19">
        <f t="shared" si="168"/>
        <v>81653.744120874078</v>
      </c>
      <c r="AG66" s="19">
        <f t="shared" si="168"/>
        <v>83286.819003291559</v>
      </c>
      <c r="AH66" s="19">
        <f t="shared" si="168"/>
        <v>84952.555383357394</v>
      </c>
      <c r="AI66" s="19">
        <f t="shared" si="168"/>
        <v>86651.606491024548</v>
      </c>
      <c r="AJ66" s="19">
        <f t="shared" si="168"/>
        <v>88384.638620845042</v>
      </c>
      <c r="AK66" s="19">
        <f t="shared" si="168"/>
        <v>90152.331393261949</v>
      </c>
      <c r="AL66" s="19">
        <f t="shared" si="168"/>
        <v>91955.378021127195</v>
      </c>
      <c r="AM66" s="19">
        <f t="shared" si="168"/>
        <v>93794.485581549743</v>
      </c>
      <c r="AN66" s="19">
        <f t="shared" si="168"/>
        <v>95670.375293180739</v>
      </c>
      <c r="AO66" s="19">
        <f t="shared" si="168"/>
        <v>97583.782799044362</v>
      </c>
      <c r="AP66" s="19">
        <f t="shared" si="168"/>
        <v>99535.458455025248</v>
      </c>
      <c r="AQ66" s="19">
        <f t="shared" si="168"/>
        <v>101526.16762412575</v>
      </c>
      <c r="AR66" s="19">
        <f t="shared" si="168"/>
        <v>103556.69097660827</v>
      </c>
      <c r="AS66" s="19">
        <f t="shared" si="168"/>
        <v>105627.82479614044</v>
      </c>
      <c r="AT66" s="19">
        <f t="shared" si="168"/>
        <v>107740.38129206325</v>
      </c>
      <c r="AU66" s="19">
        <f t="shared" si="168"/>
        <v>109895.18891790451</v>
      </c>
      <c r="AV66" s="19">
        <f t="shared" si="168"/>
        <v>112093.0926962626</v>
      </c>
      <c r="AW66" s="19">
        <f t="shared" si="168"/>
        <v>114334.95455018785</v>
      </c>
      <c r="AX66" s="19">
        <f t="shared" si="168"/>
        <v>116621.6536411916</v>
      </c>
      <c r="AY66" s="19">
        <f t="shared" si="168"/>
        <v>118954.08671401543</v>
      </c>
      <c r="AZ66" s="19">
        <f t="shared" si="168"/>
        <v>121333.16844829574</v>
      </c>
      <c r="BA66" s="19">
        <f t="shared" si="168"/>
        <v>123759.83181726166</v>
      </c>
      <c r="BB66" s="19">
        <f t="shared" si="168"/>
        <v>126235.02845360689</v>
      </c>
      <c r="BC66" s="19">
        <f t="shared" si="168"/>
        <v>128759.72902267904</v>
      </c>
      <c r="BD66" s="19">
        <f t="shared" si="168"/>
        <v>131334.92360313263</v>
      </c>
      <c r="BE66" s="19">
        <f t="shared" si="168"/>
        <v>133961.62207519528</v>
      </c>
      <c r="BF66" s="19">
        <f t="shared" si="168"/>
        <v>136640.85451669918</v>
      </c>
      <c r="BG66" s="19">
        <f t="shared" si="168"/>
        <v>139373.67160703317</v>
      </c>
      <c r="BH66" s="19">
        <f t="shared" si="168"/>
        <v>142161.14503917383</v>
      </c>
      <c r="BI66" s="19">
        <f t="shared" si="168"/>
        <v>145004.3679399573</v>
      </c>
      <c r="BJ66" s="19">
        <f t="shared" si="168"/>
        <v>147904.45529875645</v>
      </c>
      <c r="BK66" s="19">
        <f t="shared" si="168"/>
        <v>150862.5444047316</v>
      </c>
      <c r="BL66" s="19">
        <f t="shared" si="168"/>
        <v>153879.79529282622</v>
      </c>
      <c r="BM66" s="19">
        <f t="shared" si="168"/>
        <v>156957.39119868274</v>
      </c>
      <c r="BN66" s="19">
        <f t="shared" si="168"/>
        <v>160096.53902265639</v>
      </c>
      <c r="BO66" s="19">
        <f t="shared" si="168"/>
        <v>163298.46980310953</v>
      </c>
      <c r="BP66" s="19">
        <f t="shared" si="168"/>
        <v>166564.43919917173</v>
      </c>
      <c r="BQ66" s="19">
        <f t="shared" si="168"/>
        <v>169895.72798315517</v>
      </c>
      <c r="BR66" s="19">
        <f t="shared" si="168"/>
        <v>173293.64254281827</v>
      </c>
      <c r="BS66" s="19">
        <f t="shared" si="168"/>
        <v>176759.51539367464</v>
      </c>
      <c r="BT66" s="19">
        <f t="shared" si="168"/>
        <v>180294.70570154814</v>
      </c>
      <c r="BU66" s="19">
        <f t="shared" si="168"/>
        <v>183900.5998155791</v>
      </c>
      <c r="BV66" s="19">
        <f t="shared" si="168"/>
        <v>187578.61181189067</v>
      </c>
      <c r="BW66" s="19">
        <f t="shared" si="168"/>
        <v>191330.18404812849</v>
      </c>
      <c r="BX66" s="19">
        <f t="shared" si="168"/>
        <v>195156.78772909107</v>
      </c>
      <c r="BY66" s="19">
        <f t="shared" si="168"/>
        <v>199059.9234836729</v>
      </c>
      <c r="BZ66" s="19">
        <f t="shared" si="168"/>
        <v>203041.12195334636</v>
      </c>
      <c r="CA66" s="19">
        <f t="shared" si="168"/>
        <v>207101.94439241328</v>
      </c>
      <c r="CB66" s="19">
        <f t="shared" si="168"/>
        <v>211243.98328026154</v>
      </c>
      <c r="CC66" s="19">
        <f t="shared" si="168"/>
        <v>215468.86294586677</v>
      </c>
      <c r="CD66" s="19">
        <f t="shared" si="168"/>
        <v>219778.24020478412</v>
      </c>
      <c r="CE66" s="19">
        <f t="shared" si="168"/>
        <v>224173.8050088798</v>
      </c>
      <c r="CF66" s="19">
        <f t="shared" si="168"/>
        <v>228657.2811090574</v>
      </c>
      <c r="CG66" s="19">
        <f t="shared" si="168"/>
        <v>233230.42673123855</v>
      </c>
      <c r="CH66" s="19">
        <f t="shared" ref="CH66:CL66" si="169">CG66*(1+CH$4)</f>
        <v>237895.03526586332</v>
      </c>
      <c r="CI66" s="19">
        <f t="shared" si="169"/>
        <v>242652.93597118059</v>
      </c>
      <c r="CJ66" s="19">
        <f t="shared" si="169"/>
        <v>247505.99469060422</v>
      </c>
      <c r="CK66" s="19">
        <f t="shared" si="169"/>
        <v>252456.1145844163</v>
      </c>
      <c r="CL66" s="19">
        <f t="shared" si="169"/>
        <v>257505.23687610464</v>
      </c>
      <c r="CM66" s="19">
        <f>IF('Critères de recherche'!$N$13&gt;0.01,'EntenteJuil2019 (avec boni)'!O66*(1.01+'Critères de recherche'!$N$13),0)</f>
        <v>0</v>
      </c>
      <c r="CN66" s="19">
        <f t="shared" si="7"/>
        <v>0</v>
      </c>
      <c r="CO66" s="19">
        <f t="shared" si="7"/>
        <v>0</v>
      </c>
      <c r="CP66" s="19">
        <f t="shared" si="7"/>
        <v>0</v>
      </c>
    </row>
    <row r="67" spans="5:94" x14ac:dyDescent="0.25">
      <c r="E67" s="16" t="s">
        <v>23</v>
      </c>
      <c r="F67" s="23">
        <v>7</v>
      </c>
      <c r="G67" s="17">
        <v>7</v>
      </c>
      <c r="H67" s="23">
        <v>12</v>
      </c>
      <c r="I67" s="18">
        <v>51728</v>
      </c>
      <c r="J67" s="18">
        <v>52763</v>
      </c>
      <c r="K67" s="18">
        <v>54501</v>
      </c>
      <c r="L67" s="18">
        <v>55591</v>
      </c>
      <c r="M67" s="18">
        <v>56703</v>
      </c>
      <c r="N67" s="19">
        <v>58687.605000000003</v>
      </c>
      <c r="O67" s="24">
        <v>60006</v>
      </c>
      <c r="P67" s="18">
        <v>61206</v>
      </c>
      <c r="Q67" s="18">
        <v>62583</v>
      </c>
      <c r="R67" s="18">
        <v>63678</v>
      </c>
      <c r="S67" s="18">
        <v>64952</v>
      </c>
      <c r="T67" s="19">
        <f>IF('Critères de recherche'!$N$13&gt;0.01,CP67*(1+T$4),S67*(1+T$4))</f>
        <v>66251.040000000008</v>
      </c>
      <c r="U67" s="19">
        <f t="shared" ref="U67" si="170">T67*(1+U$4)</f>
        <v>67576.060800000007</v>
      </c>
      <c r="V67" s="19">
        <f t="shared" ref="V67:CG67" si="171">U67*(1+V$4)</f>
        <v>68927.582016000015</v>
      </c>
      <c r="W67" s="19">
        <f t="shared" si="171"/>
        <v>70306.133656320017</v>
      </c>
      <c r="X67" s="19">
        <f t="shared" si="171"/>
        <v>71712.25632944642</v>
      </c>
      <c r="Y67" s="19">
        <f t="shared" si="171"/>
        <v>73146.501456035345</v>
      </c>
      <c r="Z67" s="19">
        <f t="shared" si="171"/>
        <v>74609.431485156048</v>
      </c>
      <c r="AA67" s="19">
        <f t="shared" si="171"/>
        <v>76101.620114859164</v>
      </c>
      <c r="AB67" s="19">
        <f t="shared" si="171"/>
        <v>77623.652517156355</v>
      </c>
      <c r="AC67" s="19">
        <f t="shared" si="171"/>
        <v>79176.12556749949</v>
      </c>
      <c r="AD67" s="19">
        <f t="shared" si="171"/>
        <v>80759.648078849481</v>
      </c>
      <c r="AE67" s="19">
        <f t="shared" si="171"/>
        <v>82374.841040426472</v>
      </c>
      <c r="AF67" s="19">
        <f t="shared" si="171"/>
        <v>84022.337861235006</v>
      </c>
      <c r="AG67" s="19">
        <f t="shared" si="171"/>
        <v>85702.784618459715</v>
      </c>
      <c r="AH67" s="19">
        <f t="shared" si="171"/>
        <v>87416.840310828906</v>
      </c>
      <c r="AI67" s="19">
        <f t="shared" si="171"/>
        <v>89165.177117045489</v>
      </c>
      <c r="AJ67" s="19">
        <f t="shared" si="171"/>
        <v>90948.480659386405</v>
      </c>
      <c r="AK67" s="19">
        <f t="shared" si="171"/>
        <v>92767.450272574133</v>
      </c>
      <c r="AL67" s="19">
        <f t="shared" si="171"/>
        <v>94622.799278025617</v>
      </c>
      <c r="AM67" s="19">
        <f t="shared" si="171"/>
        <v>96515.255263586136</v>
      </c>
      <c r="AN67" s="19">
        <f t="shared" si="171"/>
        <v>98445.560368857856</v>
      </c>
      <c r="AO67" s="19">
        <f t="shared" si="171"/>
        <v>100414.47157623501</v>
      </c>
      <c r="AP67" s="19">
        <f t="shared" si="171"/>
        <v>102422.76100775971</v>
      </c>
      <c r="AQ67" s="19">
        <f t="shared" si="171"/>
        <v>104471.21622791491</v>
      </c>
      <c r="AR67" s="19">
        <f t="shared" si="171"/>
        <v>106560.64055247321</v>
      </c>
      <c r="AS67" s="19">
        <f t="shared" si="171"/>
        <v>108691.85336352268</v>
      </c>
      <c r="AT67" s="19">
        <f t="shared" si="171"/>
        <v>110865.69043079314</v>
      </c>
      <c r="AU67" s="19">
        <f t="shared" si="171"/>
        <v>113083.004239409</v>
      </c>
      <c r="AV67" s="19">
        <f t="shared" si="171"/>
        <v>115344.66432419718</v>
      </c>
      <c r="AW67" s="19">
        <f t="shared" si="171"/>
        <v>117651.55761068112</v>
      </c>
      <c r="AX67" s="19">
        <f t="shared" si="171"/>
        <v>120004.58876289474</v>
      </c>
      <c r="AY67" s="19">
        <f t="shared" si="171"/>
        <v>122404.68053815264</v>
      </c>
      <c r="AZ67" s="19">
        <f t="shared" si="171"/>
        <v>124852.77414891569</v>
      </c>
      <c r="BA67" s="19">
        <f t="shared" si="171"/>
        <v>127349.82963189401</v>
      </c>
      <c r="BB67" s="19">
        <f t="shared" si="171"/>
        <v>129896.82622453189</v>
      </c>
      <c r="BC67" s="19">
        <f t="shared" si="171"/>
        <v>132494.76274902254</v>
      </c>
      <c r="BD67" s="19">
        <f t="shared" si="171"/>
        <v>135144.65800400299</v>
      </c>
      <c r="BE67" s="19">
        <f t="shared" si="171"/>
        <v>137847.55116408307</v>
      </c>
      <c r="BF67" s="19">
        <f t="shared" si="171"/>
        <v>140604.50218736473</v>
      </c>
      <c r="BG67" s="19">
        <f t="shared" si="171"/>
        <v>143416.59223111204</v>
      </c>
      <c r="BH67" s="19">
        <f t="shared" si="171"/>
        <v>146284.92407573428</v>
      </c>
      <c r="BI67" s="19">
        <f t="shared" si="171"/>
        <v>149210.62255724898</v>
      </c>
      <c r="BJ67" s="19">
        <f t="shared" si="171"/>
        <v>152194.83500839397</v>
      </c>
      <c r="BK67" s="19">
        <f t="shared" si="171"/>
        <v>155238.73170856186</v>
      </c>
      <c r="BL67" s="19">
        <f t="shared" si="171"/>
        <v>158343.5063427331</v>
      </c>
      <c r="BM67" s="19">
        <f t="shared" si="171"/>
        <v>161510.37646958776</v>
      </c>
      <c r="BN67" s="19">
        <f t="shared" si="171"/>
        <v>164740.58399897951</v>
      </c>
      <c r="BO67" s="19">
        <f t="shared" si="171"/>
        <v>168035.39567895909</v>
      </c>
      <c r="BP67" s="19">
        <f t="shared" si="171"/>
        <v>171396.10359253827</v>
      </c>
      <c r="BQ67" s="19">
        <f t="shared" si="171"/>
        <v>174824.02566438905</v>
      </c>
      <c r="BR67" s="19">
        <f t="shared" si="171"/>
        <v>178320.50617767684</v>
      </c>
      <c r="BS67" s="19">
        <f t="shared" si="171"/>
        <v>181886.91630123038</v>
      </c>
      <c r="BT67" s="19">
        <f t="shared" si="171"/>
        <v>185524.65462725499</v>
      </c>
      <c r="BU67" s="19">
        <f t="shared" si="171"/>
        <v>189235.14771980009</v>
      </c>
      <c r="BV67" s="19">
        <f t="shared" si="171"/>
        <v>193019.85067419609</v>
      </c>
      <c r="BW67" s="19">
        <f t="shared" si="171"/>
        <v>196880.24768768001</v>
      </c>
      <c r="BX67" s="19">
        <f t="shared" si="171"/>
        <v>200817.85264143362</v>
      </c>
      <c r="BY67" s="19">
        <f t="shared" si="171"/>
        <v>204834.2096942623</v>
      </c>
      <c r="BZ67" s="19">
        <f t="shared" si="171"/>
        <v>208930.89388814755</v>
      </c>
      <c r="CA67" s="19">
        <f t="shared" si="171"/>
        <v>213109.51176591052</v>
      </c>
      <c r="CB67" s="19">
        <f t="shared" si="171"/>
        <v>217371.70200122872</v>
      </c>
      <c r="CC67" s="19">
        <f t="shared" si="171"/>
        <v>221719.13604125331</v>
      </c>
      <c r="CD67" s="19">
        <f t="shared" si="171"/>
        <v>226153.51876207837</v>
      </c>
      <c r="CE67" s="19">
        <f t="shared" si="171"/>
        <v>230676.58913731994</v>
      </c>
      <c r="CF67" s="19">
        <f t="shared" si="171"/>
        <v>235290.12092006634</v>
      </c>
      <c r="CG67" s="19">
        <f t="shared" si="171"/>
        <v>239995.92333846766</v>
      </c>
      <c r="CH67" s="19">
        <f t="shared" ref="CH67:CL67" si="172">CG67*(1+CH$4)</f>
        <v>244795.84180523703</v>
      </c>
      <c r="CI67" s="19">
        <f t="shared" si="172"/>
        <v>249691.75864134176</v>
      </c>
      <c r="CJ67" s="19">
        <f t="shared" si="172"/>
        <v>254685.59381416859</v>
      </c>
      <c r="CK67" s="19">
        <f t="shared" si="172"/>
        <v>259779.30569045196</v>
      </c>
      <c r="CL67" s="19">
        <f t="shared" si="172"/>
        <v>264974.89180426102</v>
      </c>
      <c r="CM67" s="19">
        <f>IF('Critères de recherche'!$N$13&gt;0.01,'EntenteJuil2019 (avec boni)'!O67*(1.01+'Critères de recherche'!$N$13),0)</f>
        <v>0</v>
      </c>
      <c r="CN67" s="19">
        <f t="shared" si="7"/>
        <v>0</v>
      </c>
      <c r="CO67" s="19">
        <f t="shared" si="7"/>
        <v>0</v>
      </c>
      <c r="CP67" s="19">
        <f t="shared" si="7"/>
        <v>0</v>
      </c>
    </row>
    <row r="68" spans="5:94" x14ac:dyDescent="0.25">
      <c r="E68" s="16" t="s">
        <v>23</v>
      </c>
      <c r="F68" s="23">
        <v>8</v>
      </c>
      <c r="G68" s="17">
        <v>8</v>
      </c>
      <c r="H68" s="23">
        <v>12</v>
      </c>
      <c r="I68" s="18">
        <v>53129</v>
      </c>
      <c r="J68" s="18">
        <v>54192</v>
      </c>
      <c r="K68" s="18">
        <v>55991</v>
      </c>
      <c r="L68" s="18">
        <v>57111</v>
      </c>
      <c r="M68" s="18">
        <v>58253</v>
      </c>
      <c r="N68" s="19">
        <v>60291.855000000003</v>
      </c>
      <c r="O68" s="24">
        <v>61746</v>
      </c>
      <c r="P68" s="18">
        <v>62981</v>
      </c>
      <c r="Q68" s="18">
        <v>64398</v>
      </c>
      <c r="R68" s="18">
        <v>65525</v>
      </c>
      <c r="S68" s="18">
        <v>66836</v>
      </c>
      <c r="T68" s="19">
        <f>IF('Critères de recherche'!$N$13&gt;0.01,CP68*(1+T$4),S68*(1+T$4))</f>
        <v>68172.72</v>
      </c>
      <c r="U68" s="19">
        <f t="shared" ref="U68" si="173">T68*(1+U$4)</f>
        <v>69536.174400000004</v>
      </c>
      <c r="V68" s="19">
        <f t="shared" ref="V68:CG68" si="174">U68*(1+V$4)</f>
        <v>70926.897888000007</v>
      </c>
      <c r="W68" s="19">
        <f t="shared" si="174"/>
        <v>72345.435845760003</v>
      </c>
      <c r="X68" s="19">
        <f t="shared" si="174"/>
        <v>73792.344562675207</v>
      </c>
      <c r="Y68" s="19">
        <f t="shared" si="174"/>
        <v>75268.19145392871</v>
      </c>
      <c r="Z68" s="19">
        <f t="shared" si="174"/>
        <v>76773.555283007285</v>
      </c>
      <c r="AA68" s="19">
        <f t="shared" si="174"/>
        <v>78309.026388667437</v>
      </c>
      <c r="AB68" s="19">
        <f t="shared" si="174"/>
        <v>79875.206916440788</v>
      </c>
      <c r="AC68" s="19">
        <f t="shared" si="174"/>
        <v>81472.711054769607</v>
      </c>
      <c r="AD68" s="19">
        <f t="shared" si="174"/>
        <v>83102.165275865002</v>
      </c>
      <c r="AE68" s="19">
        <f t="shared" si="174"/>
        <v>84764.208581382307</v>
      </c>
      <c r="AF68" s="19">
        <f t="shared" si="174"/>
        <v>86459.492753009952</v>
      </c>
      <c r="AG68" s="19">
        <f t="shared" si="174"/>
        <v>88188.682608070158</v>
      </c>
      <c r="AH68" s="19">
        <f t="shared" si="174"/>
        <v>89952.456260231556</v>
      </c>
      <c r="AI68" s="19">
        <f t="shared" si="174"/>
        <v>91751.50538543619</v>
      </c>
      <c r="AJ68" s="19">
        <f t="shared" si="174"/>
        <v>93586.535493144911</v>
      </c>
      <c r="AK68" s="19">
        <f t="shared" si="174"/>
        <v>95458.266203007806</v>
      </c>
      <c r="AL68" s="19">
        <f t="shared" si="174"/>
        <v>97367.431527067965</v>
      </c>
      <c r="AM68" s="19">
        <f t="shared" si="174"/>
        <v>99314.780157609333</v>
      </c>
      <c r="AN68" s="19">
        <f t="shared" si="174"/>
        <v>101301.07576076152</v>
      </c>
      <c r="AO68" s="19">
        <f t="shared" si="174"/>
        <v>103327.09727597676</v>
      </c>
      <c r="AP68" s="19">
        <f t="shared" si="174"/>
        <v>105393.6392214963</v>
      </c>
      <c r="AQ68" s="19">
        <f t="shared" si="174"/>
        <v>107501.51200592623</v>
      </c>
      <c r="AR68" s="19">
        <f t="shared" si="174"/>
        <v>109651.54224604476</v>
      </c>
      <c r="AS68" s="19">
        <f t="shared" si="174"/>
        <v>111844.57309096566</v>
      </c>
      <c r="AT68" s="19">
        <f t="shared" si="174"/>
        <v>114081.46455278496</v>
      </c>
      <c r="AU68" s="19">
        <f t="shared" si="174"/>
        <v>116363.09384384066</v>
      </c>
      <c r="AV68" s="19">
        <f t="shared" si="174"/>
        <v>118690.35572071747</v>
      </c>
      <c r="AW68" s="19">
        <f t="shared" si="174"/>
        <v>121064.16283513182</v>
      </c>
      <c r="AX68" s="19">
        <f t="shared" si="174"/>
        <v>123485.44609183446</v>
      </c>
      <c r="AY68" s="19">
        <f t="shared" si="174"/>
        <v>125955.15501367114</v>
      </c>
      <c r="AZ68" s="19">
        <f t="shared" si="174"/>
        <v>128474.25811394457</v>
      </c>
      <c r="BA68" s="19">
        <f t="shared" si="174"/>
        <v>131043.74327622347</v>
      </c>
      <c r="BB68" s="19">
        <f t="shared" si="174"/>
        <v>133664.61814174795</v>
      </c>
      <c r="BC68" s="19">
        <f t="shared" si="174"/>
        <v>136337.91050458292</v>
      </c>
      <c r="BD68" s="19">
        <f t="shared" si="174"/>
        <v>139064.66871467457</v>
      </c>
      <c r="BE68" s="19">
        <f t="shared" si="174"/>
        <v>141845.96208896805</v>
      </c>
      <c r="BF68" s="19">
        <f t="shared" si="174"/>
        <v>144682.88133074742</v>
      </c>
      <c r="BG68" s="19">
        <f t="shared" si="174"/>
        <v>147576.53895736238</v>
      </c>
      <c r="BH68" s="19">
        <f t="shared" si="174"/>
        <v>150528.06973650964</v>
      </c>
      <c r="BI68" s="19">
        <f t="shared" si="174"/>
        <v>153538.63113123985</v>
      </c>
      <c r="BJ68" s="19">
        <f t="shared" si="174"/>
        <v>156609.40375386464</v>
      </c>
      <c r="BK68" s="19">
        <f t="shared" si="174"/>
        <v>159741.59182894192</v>
      </c>
      <c r="BL68" s="19">
        <f t="shared" si="174"/>
        <v>162936.42366552076</v>
      </c>
      <c r="BM68" s="19">
        <f t="shared" si="174"/>
        <v>166195.15213883118</v>
      </c>
      <c r="BN68" s="19">
        <f t="shared" si="174"/>
        <v>169519.05518160781</v>
      </c>
      <c r="BO68" s="19">
        <f t="shared" si="174"/>
        <v>172909.43628523996</v>
      </c>
      <c r="BP68" s="19">
        <f t="shared" si="174"/>
        <v>176367.62501094476</v>
      </c>
      <c r="BQ68" s="19">
        <f t="shared" si="174"/>
        <v>179894.97751116366</v>
      </c>
      <c r="BR68" s="19">
        <f t="shared" si="174"/>
        <v>183492.87706138694</v>
      </c>
      <c r="BS68" s="19">
        <f t="shared" si="174"/>
        <v>187162.73460261468</v>
      </c>
      <c r="BT68" s="19">
        <f t="shared" si="174"/>
        <v>190905.98929466697</v>
      </c>
      <c r="BU68" s="19">
        <f t="shared" si="174"/>
        <v>194724.1090805603</v>
      </c>
      <c r="BV68" s="19">
        <f t="shared" si="174"/>
        <v>198618.59126217151</v>
      </c>
      <c r="BW68" s="19">
        <f t="shared" si="174"/>
        <v>202590.96308741494</v>
      </c>
      <c r="BX68" s="19">
        <f t="shared" si="174"/>
        <v>206642.78234916326</v>
      </c>
      <c r="BY68" s="19">
        <f t="shared" si="174"/>
        <v>210775.63799614651</v>
      </c>
      <c r="BZ68" s="19">
        <f t="shared" si="174"/>
        <v>214991.15075606946</v>
      </c>
      <c r="CA68" s="19">
        <f t="shared" si="174"/>
        <v>219290.97377119085</v>
      </c>
      <c r="CB68" s="19">
        <f t="shared" si="174"/>
        <v>223676.79324661466</v>
      </c>
      <c r="CC68" s="19">
        <f t="shared" si="174"/>
        <v>228150.32911154695</v>
      </c>
      <c r="CD68" s="19">
        <f t="shared" si="174"/>
        <v>232713.33569377789</v>
      </c>
      <c r="CE68" s="19">
        <f t="shared" si="174"/>
        <v>237367.60240765344</v>
      </c>
      <c r="CF68" s="19">
        <f t="shared" si="174"/>
        <v>242114.95445580652</v>
      </c>
      <c r="CG68" s="19">
        <f t="shared" si="174"/>
        <v>246957.25354492266</v>
      </c>
      <c r="CH68" s="19">
        <f t="shared" ref="CH68:CL68" si="175">CG68*(1+CH$4)</f>
        <v>251896.39861582112</v>
      </c>
      <c r="CI68" s="19">
        <f t="shared" si="175"/>
        <v>256934.32658813754</v>
      </c>
      <c r="CJ68" s="19">
        <f t="shared" si="175"/>
        <v>262073.01311990031</v>
      </c>
      <c r="CK68" s="19">
        <f t="shared" si="175"/>
        <v>267314.47338229831</v>
      </c>
      <c r="CL68" s="19">
        <f t="shared" si="175"/>
        <v>272660.76284994429</v>
      </c>
      <c r="CM68" s="19">
        <f>IF('Critères de recherche'!$N$13&gt;0.01,'EntenteJuil2019 (avec boni)'!O68*(1.01+'Critères de recherche'!$N$13),0)</f>
        <v>0</v>
      </c>
      <c r="CN68" s="19">
        <f t="shared" si="7"/>
        <v>0</v>
      </c>
      <c r="CO68" s="19">
        <f t="shared" si="7"/>
        <v>0</v>
      </c>
      <c r="CP68" s="19">
        <f t="shared" si="7"/>
        <v>0</v>
      </c>
    </row>
    <row r="69" spans="5:94" x14ac:dyDescent="0.25">
      <c r="E69" s="16" t="s">
        <v>23</v>
      </c>
      <c r="F69" s="23">
        <v>9</v>
      </c>
      <c r="G69" s="17">
        <v>9</v>
      </c>
      <c r="H69" s="23">
        <v>12</v>
      </c>
      <c r="I69" s="18">
        <v>54774</v>
      </c>
      <c r="J69" s="18">
        <v>55869</v>
      </c>
      <c r="K69" s="18">
        <v>57707</v>
      </c>
      <c r="L69" s="18">
        <v>58861</v>
      </c>
      <c r="M69" s="18">
        <v>60038</v>
      </c>
      <c r="N69" s="19">
        <v>62139.33</v>
      </c>
      <c r="O69" s="24">
        <v>63537</v>
      </c>
      <c r="P69" s="18">
        <v>64808</v>
      </c>
      <c r="Q69" s="18">
        <v>66266</v>
      </c>
      <c r="R69" s="18">
        <v>67426</v>
      </c>
      <c r="S69" s="18">
        <v>68775</v>
      </c>
      <c r="T69" s="19">
        <f>IF('Critères de recherche'!$N$13&gt;0.01,CP69*(1+T$4),S69*(1+T$4))</f>
        <v>70150.5</v>
      </c>
      <c r="U69" s="19">
        <f t="shared" ref="U69" si="176">T69*(1+U$4)</f>
        <v>71553.509999999995</v>
      </c>
      <c r="V69" s="19">
        <f t="shared" ref="V69:CG69" si="177">U69*(1+V$4)</f>
        <v>72984.580199999997</v>
      </c>
      <c r="W69" s="19">
        <f t="shared" si="177"/>
        <v>74444.271804000004</v>
      </c>
      <c r="X69" s="19">
        <f t="shared" si="177"/>
        <v>75933.157240080007</v>
      </c>
      <c r="Y69" s="19">
        <f t="shared" si="177"/>
        <v>77451.820384881605</v>
      </c>
      <c r="Z69" s="19">
        <f t="shared" si="177"/>
        <v>79000.856792579245</v>
      </c>
      <c r="AA69" s="19">
        <f t="shared" si="177"/>
        <v>80580.873928430825</v>
      </c>
      <c r="AB69" s="19">
        <f t="shared" si="177"/>
        <v>82192.491406999441</v>
      </c>
      <c r="AC69" s="19">
        <f t="shared" si="177"/>
        <v>83836.341235139436</v>
      </c>
      <c r="AD69" s="19">
        <f t="shared" si="177"/>
        <v>85513.068059842233</v>
      </c>
      <c r="AE69" s="19">
        <f t="shared" si="177"/>
        <v>87223.329421039074</v>
      </c>
      <c r="AF69" s="19">
        <f t="shared" si="177"/>
        <v>88967.796009459853</v>
      </c>
      <c r="AG69" s="19">
        <f t="shared" si="177"/>
        <v>90747.151929649059</v>
      </c>
      <c r="AH69" s="19">
        <f t="shared" si="177"/>
        <v>92562.094968242047</v>
      </c>
      <c r="AI69" s="19">
        <f t="shared" si="177"/>
        <v>94413.336867606893</v>
      </c>
      <c r="AJ69" s="19">
        <f t="shared" si="177"/>
        <v>96301.603604959033</v>
      </c>
      <c r="AK69" s="19">
        <f t="shared" si="177"/>
        <v>98227.635677058221</v>
      </c>
      <c r="AL69" s="19">
        <f t="shared" si="177"/>
        <v>100192.18839059939</v>
      </c>
      <c r="AM69" s="19">
        <f t="shared" si="177"/>
        <v>102196.03215841138</v>
      </c>
      <c r="AN69" s="19">
        <f t="shared" si="177"/>
        <v>104239.95280157961</v>
      </c>
      <c r="AO69" s="19">
        <f t="shared" si="177"/>
        <v>106324.75185761121</v>
      </c>
      <c r="AP69" s="19">
        <f t="shared" si="177"/>
        <v>108451.24689476343</v>
      </c>
      <c r="AQ69" s="19">
        <f t="shared" si="177"/>
        <v>110620.27183265871</v>
      </c>
      <c r="AR69" s="19">
        <f t="shared" si="177"/>
        <v>112832.67726931188</v>
      </c>
      <c r="AS69" s="19">
        <f t="shared" si="177"/>
        <v>115089.33081469813</v>
      </c>
      <c r="AT69" s="19">
        <f t="shared" si="177"/>
        <v>117391.11743099209</v>
      </c>
      <c r="AU69" s="19">
        <f t="shared" si="177"/>
        <v>119738.93977961193</v>
      </c>
      <c r="AV69" s="19">
        <f t="shared" si="177"/>
        <v>122133.71857520417</v>
      </c>
      <c r="AW69" s="19">
        <f t="shared" si="177"/>
        <v>124576.39294670825</v>
      </c>
      <c r="AX69" s="19">
        <f t="shared" si="177"/>
        <v>127067.92080564241</v>
      </c>
      <c r="AY69" s="19">
        <f t="shared" si="177"/>
        <v>129609.27922175526</v>
      </c>
      <c r="AZ69" s="19">
        <f t="shared" si="177"/>
        <v>132201.46480619037</v>
      </c>
      <c r="BA69" s="19">
        <f t="shared" si="177"/>
        <v>134845.49410231417</v>
      </c>
      <c r="BB69" s="19">
        <f t="shared" si="177"/>
        <v>137542.40398436046</v>
      </c>
      <c r="BC69" s="19">
        <f t="shared" si="177"/>
        <v>140293.25206404767</v>
      </c>
      <c r="BD69" s="19">
        <f t="shared" si="177"/>
        <v>143099.11710532862</v>
      </c>
      <c r="BE69" s="19">
        <f t="shared" si="177"/>
        <v>145961.0994474352</v>
      </c>
      <c r="BF69" s="19">
        <f t="shared" si="177"/>
        <v>148880.32143638391</v>
      </c>
      <c r="BG69" s="19">
        <f t="shared" si="177"/>
        <v>151857.92786511159</v>
      </c>
      <c r="BH69" s="19">
        <f t="shared" si="177"/>
        <v>154895.08642241382</v>
      </c>
      <c r="BI69" s="19">
        <f t="shared" si="177"/>
        <v>157992.9881508621</v>
      </c>
      <c r="BJ69" s="19">
        <f t="shared" si="177"/>
        <v>161152.84791387935</v>
      </c>
      <c r="BK69" s="19">
        <f t="shared" si="177"/>
        <v>164375.90487215694</v>
      </c>
      <c r="BL69" s="19">
        <f t="shared" si="177"/>
        <v>167663.42296960007</v>
      </c>
      <c r="BM69" s="19">
        <f t="shared" si="177"/>
        <v>171016.69142899208</v>
      </c>
      <c r="BN69" s="19">
        <f t="shared" si="177"/>
        <v>174437.02525757192</v>
      </c>
      <c r="BO69" s="19">
        <f t="shared" si="177"/>
        <v>177925.76576272337</v>
      </c>
      <c r="BP69" s="19">
        <f t="shared" si="177"/>
        <v>181484.28107797785</v>
      </c>
      <c r="BQ69" s="19">
        <f t="shared" si="177"/>
        <v>185113.96669953741</v>
      </c>
      <c r="BR69" s="19">
        <f t="shared" si="177"/>
        <v>188816.24603352818</v>
      </c>
      <c r="BS69" s="19">
        <f t="shared" si="177"/>
        <v>192592.57095419875</v>
      </c>
      <c r="BT69" s="19">
        <f t="shared" si="177"/>
        <v>196444.42237328272</v>
      </c>
      <c r="BU69" s="19">
        <f t="shared" si="177"/>
        <v>200373.31082074839</v>
      </c>
      <c r="BV69" s="19">
        <f t="shared" si="177"/>
        <v>204380.77703716335</v>
      </c>
      <c r="BW69" s="19">
        <f t="shared" si="177"/>
        <v>208468.39257790663</v>
      </c>
      <c r="BX69" s="19">
        <f t="shared" si="177"/>
        <v>212637.76042946478</v>
      </c>
      <c r="BY69" s="19">
        <f t="shared" si="177"/>
        <v>216890.51563805409</v>
      </c>
      <c r="BZ69" s="19">
        <f t="shared" si="177"/>
        <v>221228.32595081517</v>
      </c>
      <c r="CA69" s="19">
        <f t="shared" si="177"/>
        <v>225652.89246983148</v>
      </c>
      <c r="CB69" s="19">
        <f t="shared" si="177"/>
        <v>230165.95031922811</v>
      </c>
      <c r="CC69" s="19">
        <f t="shared" si="177"/>
        <v>234769.26932561267</v>
      </c>
      <c r="CD69" s="19">
        <f t="shared" si="177"/>
        <v>239464.65471212493</v>
      </c>
      <c r="CE69" s="19">
        <f t="shared" si="177"/>
        <v>244253.94780636745</v>
      </c>
      <c r="CF69" s="19">
        <f t="shared" si="177"/>
        <v>249139.02676249479</v>
      </c>
      <c r="CG69" s="19">
        <f t="shared" si="177"/>
        <v>254121.8072977447</v>
      </c>
      <c r="CH69" s="19">
        <f t="shared" ref="CH69:CL69" si="178">CG69*(1+CH$4)</f>
        <v>259204.24344369961</v>
      </c>
      <c r="CI69" s="19">
        <f t="shared" si="178"/>
        <v>264388.32831257361</v>
      </c>
      <c r="CJ69" s="19">
        <f t="shared" si="178"/>
        <v>269676.09487882507</v>
      </c>
      <c r="CK69" s="19">
        <f t="shared" si="178"/>
        <v>275069.61677640158</v>
      </c>
      <c r="CL69" s="19">
        <f t="shared" si="178"/>
        <v>280571.00911192963</v>
      </c>
      <c r="CM69" s="19">
        <f>IF('Critères de recherche'!$N$13&gt;0.01,'EntenteJuil2019 (avec boni)'!O69*(1.01+'Critères de recherche'!$N$13),0)</f>
        <v>0</v>
      </c>
      <c r="CN69" s="19">
        <f t="shared" si="7"/>
        <v>0</v>
      </c>
      <c r="CO69" s="19">
        <f t="shared" si="7"/>
        <v>0</v>
      </c>
      <c r="CP69" s="19">
        <f t="shared" si="7"/>
        <v>0</v>
      </c>
    </row>
    <row r="70" spans="5:94" x14ac:dyDescent="0.25">
      <c r="E70" s="16" t="s">
        <v>23</v>
      </c>
      <c r="F70" s="23">
        <v>10</v>
      </c>
      <c r="G70" s="17">
        <v>10</v>
      </c>
      <c r="H70" s="23">
        <v>12</v>
      </c>
      <c r="I70" s="18">
        <v>56237</v>
      </c>
      <c r="J70" s="18">
        <v>57362</v>
      </c>
      <c r="K70" s="18">
        <v>59265</v>
      </c>
      <c r="L70" s="18">
        <v>60450</v>
      </c>
      <c r="M70" s="18">
        <v>61659</v>
      </c>
      <c r="N70" s="19">
        <v>63817.065000000002</v>
      </c>
      <c r="O70" s="24">
        <v>65379</v>
      </c>
      <c r="P70" s="18">
        <v>66687</v>
      </c>
      <c r="Q70" s="18">
        <v>68187</v>
      </c>
      <c r="R70" s="18">
        <v>69380</v>
      </c>
      <c r="S70" s="18">
        <v>70768</v>
      </c>
      <c r="T70" s="19">
        <f>IF('Critères de recherche'!$N$13&gt;0.01,CP70*(1+T$4),S70*(1+T$4))</f>
        <v>72183.360000000001</v>
      </c>
      <c r="U70" s="19">
        <f t="shared" ref="U70" si="179">T70*(1+U$4)</f>
        <v>73627.027199999997</v>
      </c>
      <c r="V70" s="19">
        <f t="shared" ref="V70:CG70" si="180">U70*(1+V$4)</f>
        <v>75099.567744</v>
      </c>
      <c r="W70" s="19">
        <f t="shared" si="180"/>
        <v>76601.559098879996</v>
      </c>
      <c r="X70" s="19">
        <f t="shared" si="180"/>
        <v>78133.590280857592</v>
      </c>
      <c r="Y70" s="19">
        <f t="shared" si="180"/>
        <v>79696.262086474744</v>
      </c>
      <c r="Z70" s="19">
        <f t="shared" si="180"/>
        <v>81290.187328204236</v>
      </c>
      <c r="AA70" s="19">
        <f t="shared" si="180"/>
        <v>82915.991074768317</v>
      </c>
      <c r="AB70" s="19">
        <f t="shared" si="180"/>
        <v>84574.310896263691</v>
      </c>
      <c r="AC70" s="19">
        <f t="shared" si="180"/>
        <v>86265.797114188972</v>
      </c>
      <c r="AD70" s="19">
        <f t="shared" si="180"/>
        <v>87991.11305647275</v>
      </c>
      <c r="AE70" s="19">
        <f t="shared" si="180"/>
        <v>89750.935317602212</v>
      </c>
      <c r="AF70" s="19">
        <f t="shared" si="180"/>
        <v>91545.954023954255</v>
      </c>
      <c r="AG70" s="19">
        <f t="shared" si="180"/>
        <v>93376.87310443334</v>
      </c>
      <c r="AH70" s="19">
        <f t="shared" si="180"/>
        <v>95244.410566522012</v>
      </c>
      <c r="AI70" s="19">
        <f t="shared" si="180"/>
        <v>97149.298777852455</v>
      </c>
      <c r="AJ70" s="19">
        <f t="shared" si="180"/>
        <v>99092.284753409505</v>
      </c>
      <c r="AK70" s="19">
        <f t="shared" si="180"/>
        <v>101074.13044847769</v>
      </c>
      <c r="AL70" s="19">
        <f t="shared" si="180"/>
        <v>103095.61305744725</v>
      </c>
      <c r="AM70" s="19">
        <f t="shared" si="180"/>
        <v>105157.52531859619</v>
      </c>
      <c r="AN70" s="19">
        <f t="shared" si="180"/>
        <v>107260.67582496812</v>
      </c>
      <c r="AO70" s="19">
        <f t="shared" si="180"/>
        <v>109405.88934146748</v>
      </c>
      <c r="AP70" s="19">
        <f t="shared" si="180"/>
        <v>111594.00712829683</v>
      </c>
      <c r="AQ70" s="19">
        <f t="shared" si="180"/>
        <v>113825.88727086276</v>
      </c>
      <c r="AR70" s="19">
        <f t="shared" si="180"/>
        <v>116102.40501628001</v>
      </c>
      <c r="AS70" s="19">
        <f t="shared" si="180"/>
        <v>118424.45311660561</v>
      </c>
      <c r="AT70" s="19">
        <f t="shared" si="180"/>
        <v>120792.94217893772</v>
      </c>
      <c r="AU70" s="19">
        <f t="shared" si="180"/>
        <v>123208.80102251648</v>
      </c>
      <c r="AV70" s="19">
        <f t="shared" si="180"/>
        <v>125672.97704296681</v>
      </c>
      <c r="AW70" s="19">
        <f t="shared" si="180"/>
        <v>128186.43658382616</v>
      </c>
      <c r="AX70" s="19">
        <f t="shared" si="180"/>
        <v>130750.16531550269</v>
      </c>
      <c r="AY70" s="19">
        <f t="shared" si="180"/>
        <v>133365.16862181274</v>
      </c>
      <c r="AZ70" s="19">
        <f t="shared" si="180"/>
        <v>136032.471994249</v>
      </c>
      <c r="BA70" s="19">
        <f t="shared" si="180"/>
        <v>138753.12143413399</v>
      </c>
      <c r="BB70" s="19">
        <f t="shared" si="180"/>
        <v>141528.18386281669</v>
      </c>
      <c r="BC70" s="19">
        <f t="shared" si="180"/>
        <v>144358.74754007303</v>
      </c>
      <c r="BD70" s="19">
        <f t="shared" si="180"/>
        <v>147245.92249087451</v>
      </c>
      <c r="BE70" s="19">
        <f t="shared" si="180"/>
        <v>150190.840940692</v>
      </c>
      <c r="BF70" s="19">
        <f t="shared" si="180"/>
        <v>153194.65775950585</v>
      </c>
      <c r="BG70" s="19">
        <f t="shared" si="180"/>
        <v>156258.55091469598</v>
      </c>
      <c r="BH70" s="19">
        <f t="shared" si="180"/>
        <v>159383.72193298989</v>
      </c>
      <c r="BI70" s="19">
        <f t="shared" si="180"/>
        <v>162571.39637164969</v>
      </c>
      <c r="BJ70" s="19">
        <f t="shared" si="180"/>
        <v>165822.82429908268</v>
      </c>
      <c r="BK70" s="19">
        <f t="shared" si="180"/>
        <v>169139.28078506433</v>
      </c>
      <c r="BL70" s="19">
        <f t="shared" si="180"/>
        <v>172522.06640076562</v>
      </c>
      <c r="BM70" s="19">
        <f t="shared" si="180"/>
        <v>175972.50772878094</v>
      </c>
      <c r="BN70" s="19">
        <f t="shared" si="180"/>
        <v>179491.95788335658</v>
      </c>
      <c r="BO70" s="19">
        <f t="shared" si="180"/>
        <v>183081.7970410237</v>
      </c>
      <c r="BP70" s="19">
        <f t="shared" si="180"/>
        <v>186743.43298184418</v>
      </c>
      <c r="BQ70" s="19">
        <f t="shared" si="180"/>
        <v>190478.30164148106</v>
      </c>
      <c r="BR70" s="19">
        <f t="shared" si="180"/>
        <v>194287.86767431069</v>
      </c>
      <c r="BS70" s="19">
        <f t="shared" si="180"/>
        <v>198173.62502779692</v>
      </c>
      <c r="BT70" s="19">
        <f t="shared" si="180"/>
        <v>202137.09752835287</v>
      </c>
      <c r="BU70" s="19">
        <f t="shared" si="180"/>
        <v>206179.83947891992</v>
      </c>
      <c r="BV70" s="19">
        <f t="shared" si="180"/>
        <v>210303.43626849834</v>
      </c>
      <c r="BW70" s="19">
        <f t="shared" si="180"/>
        <v>214509.50499386829</v>
      </c>
      <c r="BX70" s="19">
        <f t="shared" si="180"/>
        <v>218799.69509374566</v>
      </c>
      <c r="BY70" s="19">
        <f t="shared" si="180"/>
        <v>223175.68899562059</v>
      </c>
      <c r="BZ70" s="19">
        <f t="shared" si="180"/>
        <v>227639.20277553299</v>
      </c>
      <c r="CA70" s="19">
        <f t="shared" si="180"/>
        <v>232191.98683104364</v>
      </c>
      <c r="CB70" s="19">
        <f t="shared" si="180"/>
        <v>236835.82656766451</v>
      </c>
      <c r="CC70" s="19">
        <f t="shared" si="180"/>
        <v>241572.54309901781</v>
      </c>
      <c r="CD70" s="19">
        <f t="shared" si="180"/>
        <v>246403.99396099817</v>
      </c>
      <c r="CE70" s="19">
        <f t="shared" si="180"/>
        <v>251332.07384021813</v>
      </c>
      <c r="CF70" s="19">
        <f t="shared" si="180"/>
        <v>256358.71531702249</v>
      </c>
      <c r="CG70" s="19">
        <f t="shared" si="180"/>
        <v>261485.88962336295</v>
      </c>
      <c r="CH70" s="19">
        <f t="shared" ref="CH70:CL70" si="181">CG70*(1+CH$4)</f>
        <v>266715.60741583019</v>
      </c>
      <c r="CI70" s="19">
        <f t="shared" si="181"/>
        <v>272049.91956414678</v>
      </c>
      <c r="CJ70" s="19">
        <f t="shared" si="181"/>
        <v>277490.9179554297</v>
      </c>
      <c r="CK70" s="19">
        <f t="shared" si="181"/>
        <v>283040.73631453828</v>
      </c>
      <c r="CL70" s="19">
        <f t="shared" si="181"/>
        <v>288701.55104082904</v>
      </c>
      <c r="CM70" s="19">
        <f>IF('Critères de recherche'!$N$13&gt;0.01,'EntenteJuil2019 (avec boni)'!O70*(1.01+'Critères de recherche'!$N$13),0)</f>
        <v>0</v>
      </c>
      <c r="CN70" s="19">
        <f t="shared" si="7"/>
        <v>0</v>
      </c>
      <c r="CO70" s="19">
        <f t="shared" si="7"/>
        <v>0</v>
      </c>
      <c r="CP70" s="19">
        <f t="shared" si="7"/>
        <v>0</v>
      </c>
    </row>
    <row r="71" spans="5:94" x14ac:dyDescent="0.25">
      <c r="E71" s="16" t="s">
        <v>23</v>
      </c>
      <c r="F71" s="23">
        <v>11</v>
      </c>
      <c r="G71" s="17">
        <v>11</v>
      </c>
      <c r="H71" s="23">
        <v>12</v>
      </c>
      <c r="I71" s="18">
        <v>58065</v>
      </c>
      <c r="J71" s="18">
        <v>59226</v>
      </c>
      <c r="K71" s="18">
        <v>61179</v>
      </c>
      <c r="L71" s="18">
        <v>62403</v>
      </c>
      <c r="M71" s="18">
        <v>63651</v>
      </c>
      <c r="N71" s="19">
        <v>65878.785000000003</v>
      </c>
      <c r="O71" s="24">
        <v>67275</v>
      </c>
      <c r="P71" s="18">
        <v>68621</v>
      </c>
      <c r="Q71" s="18">
        <v>70165</v>
      </c>
      <c r="R71" s="18">
        <v>71393</v>
      </c>
      <c r="S71" s="18">
        <v>72821</v>
      </c>
      <c r="T71" s="19">
        <f>IF('Critères de recherche'!$N$13&gt;0.01,CP71*(1+T$4),S71*(1+T$4))</f>
        <v>74277.42</v>
      </c>
      <c r="U71" s="19">
        <f t="shared" ref="U71" si="182">T71*(1+U$4)</f>
        <v>75762.968399999998</v>
      </c>
      <c r="V71" s="19">
        <f t="shared" ref="V71:CG71" si="183">U71*(1+V$4)</f>
        <v>77278.227767999997</v>
      </c>
      <c r="W71" s="19">
        <f t="shared" si="183"/>
        <v>78823.792323360001</v>
      </c>
      <c r="X71" s="19">
        <f t="shared" si="183"/>
        <v>80400.268169827206</v>
      </c>
      <c r="Y71" s="19">
        <f t="shared" si="183"/>
        <v>82008.27353322375</v>
      </c>
      <c r="Z71" s="19">
        <f t="shared" si="183"/>
        <v>83648.439003888227</v>
      </c>
      <c r="AA71" s="19">
        <f t="shared" si="183"/>
        <v>85321.407783965988</v>
      </c>
      <c r="AB71" s="19">
        <f t="shared" si="183"/>
        <v>87027.835939645316</v>
      </c>
      <c r="AC71" s="19">
        <f t="shared" si="183"/>
        <v>88768.392658438228</v>
      </c>
      <c r="AD71" s="19">
        <f t="shared" si="183"/>
        <v>90543.76051160699</v>
      </c>
      <c r="AE71" s="19">
        <f t="shared" si="183"/>
        <v>92354.635721839135</v>
      </c>
      <c r="AF71" s="19">
        <f t="shared" si="183"/>
        <v>94201.728436275924</v>
      </c>
      <c r="AG71" s="19">
        <f t="shared" si="183"/>
        <v>96085.763005001441</v>
      </c>
      <c r="AH71" s="19">
        <f t="shared" si="183"/>
        <v>98007.478265101468</v>
      </c>
      <c r="AI71" s="19">
        <f t="shared" si="183"/>
        <v>99967.627830403493</v>
      </c>
      <c r="AJ71" s="19">
        <f t="shared" si="183"/>
        <v>101966.98038701157</v>
      </c>
      <c r="AK71" s="19">
        <f t="shared" si="183"/>
        <v>104006.3199947518</v>
      </c>
      <c r="AL71" s="19">
        <f t="shared" si="183"/>
        <v>106086.44639464683</v>
      </c>
      <c r="AM71" s="19">
        <f t="shared" si="183"/>
        <v>108208.17532253977</v>
      </c>
      <c r="AN71" s="19">
        <f t="shared" si="183"/>
        <v>110372.33882899057</v>
      </c>
      <c r="AO71" s="19">
        <f t="shared" si="183"/>
        <v>112579.78560557039</v>
      </c>
      <c r="AP71" s="19">
        <f t="shared" si="183"/>
        <v>114831.38131768179</v>
      </c>
      <c r="AQ71" s="19">
        <f t="shared" si="183"/>
        <v>117128.00894403543</v>
      </c>
      <c r="AR71" s="19">
        <f t="shared" si="183"/>
        <v>119470.56912291615</v>
      </c>
      <c r="AS71" s="19">
        <f t="shared" si="183"/>
        <v>121859.98050537446</v>
      </c>
      <c r="AT71" s="19">
        <f t="shared" si="183"/>
        <v>124297.18011548195</v>
      </c>
      <c r="AU71" s="19">
        <f t="shared" si="183"/>
        <v>126783.12371779159</v>
      </c>
      <c r="AV71" s="19">
        <f t="shared" si="183"/>
        <v>129318.78619214743</v>
      </c>
      <c r="AW71" s="19">
        <f t="shared" si="183"/>
        <v>131905.16191599038</v>
      </c>
      <c r="AX71" s="19">
        <f t="shared" si="183"/>
        <v>134543.26515431018</v>
      </c>
      <c r="AY71" s="19">
        <f t="shared" si="183"/>
        <v>137234.13045739639</v>
      </c>
      <c r="AZ71" s="19">
        <f t="shared" si="183"/>
        <v>139978.8130665443</v>
      </c>
      <c r="BA71" s="19">
        <f t="shared" si="183"/>
        <v>142778.38932787519</v>
      </c>
      <c r="BB71" s="19">
        <f t="shared" si="183"/>
        <v>145633.95711443271</v>
      </c>
      <c r="BC71" s="19">
        <f t="shared" si="183"/>
        <v>148546.63625672137</v>
      </c>
      <c r="BD71" s="19">
        <f t="shared" si="183"/>
        <v>151517.56898185579</v>
      </c>
      <c r="BE71" s="19">
        <f t="shared" si="183"/>
        <v>154547.9203614929</v>
      </c>
      <c r="BF71" s="19">
        <f t="shared" si="183"/>
        <v>157638.87876872276</v>
      </c>
      <c r="BG71" s="19">
        <f t="shared" si="183"/>
        <v>160791.65634409722</v>
      </c>
      <c r="BH71" s="19">
        <f t="shared" si="183"/>
        <v>164007.48947097917</v>
      </c>
      <c r="BI71" s="19">
        <f t="shared" si="183"/>
        <v>167287.63926039875</v>
      </c>
      <c r="BJ71" s="19">
        <f t="shared" si="183"/>
        <v>170633.39204560671</v>
      </c>
      <c r="BK71" s="19">
        <f t="shared" si="183"/>
        <v>174046.05988651884</v>
      </c>
      <c r="BL71" s="19">
        <f t="shared" si="183"/>
        <v>177526.98108424922</v>
      </c>
      <c r="BM71" s="19">
        <f t="shared" si="183"/>
        <v>181077.52070593421</v>
      </c>
      <c r="BN71" s="19">
        <f t="shared" si="183"/>
        <v>184699.07112005289</v>
      </c>
      <c r="BO71" s="19">
        <f t="shared" si="183"/>
        <v>188393.05254245395</v>
      </c>
      <c r="BP71" s="19">
        <f t="shared" si="183"/>
        <v>192160.91359330303</v>
      </c>
      <c r="BQ71" s="19">
        <f t="shared" si="183"/>
        <v>196004.1318651691</v>
      </c>
      <c r="BR71" s="19">
        <f t="shared" si="183"/>
        <v>199924.21450247249</v>
      </c>
      <c r="BS71" s="19">
        <f t="shared" si="183"/>
        <v>203922.69879252193</v>
      </c>
      <c r="BT71" s="19">
        <f t="shared" si="183"/>
        <v>208001.15276837238</v>
      </c>
      <c r="BU71" s="19">
        <f t="shared" si="183"/>
        <v>212161.17582373985</v>
      </c>
      <c r="BV71" s="19">
        <f t="shared" si="183"/>
        <v>216404.39934021464</v>
      </c>
      <c r="BW71" s="19">
        <f t="shared" si="183"/>
        <v>220732.48732701893</v>
      </c>
      <c r="BX71" s="19">
        <f t="shared" si="183"/>
        <v>225147.13707355931</v>
      </c>
      <c r="BY71" s="19">
        <f t="shared" si="183"/>
        <v>229650.07981503051</v>
      </c>
      <c r="BZ71" s="19">
        <f t="shared" si="183"/>
        <v>234243.08141133111</v>
      </c>
      <c r="CA71" s="19">
        <f t="shared" si="183"/>
        <v>238927.94303955772</v>
      </c>
      <c r="CB71" s="19">
        <f t="shared" si="183"/>
        <v>243706.50190034887</v>
      </c>
      <c r="CC71" s="19">
        <f t="shared" si="183"/>
        <v>248580.63193835586</v>
      </c>
      <c r="CD71" s="19">
        <f t="shared" si="183"/>
        <v>253552.24457712297</v>
      </c>
      <c r="CE71" s="19">
        <f t="shared" si="183"/>
        <v>258623.28946866543</v>
      </c>
      <c r="CF71" s="19">
        <f t="shared" si="183"/>
        <v>263795.75525803876</v>
      </c>
      <c r="CG71" s="19">
        <f t="shared" si="183"/>
        <v>269071.67036319955</v>
      </c>
      <c r="CH71" s="19">
        <f t="shared" ref="CH71:CL71" si="184">CG71*(1+CH$4)</f>
        <v>274453.10377046355</v>
      </c>
      <c r="CI71" s="19">
        <f t="shared" si="184"/>
        <v>279942.16584587283</v>
      </c>
      <c r="CJ71" s="19">
        <f t="shared" si="184"/>
        <v>285541.00916279032</v>
      </c>
      <c r="CK71" s="19">
        <f t="shared" si="184"/>
        <v>291251.82934604614</v>
      </c>
      <c r="CL71" s="19">
        <f t="shared" si="184"/>
        <v>297076.86593296705</v>
      </c>
      <c r="CM71" s="19">
        <f>IF('Critères de recherche'!$N$13&gt;0.01,'EntenteJuil2019 (avec boni)'!O71*(1.01+'Critères de recherche'!$N$13),0)</f>
        <v>0</v>
      </c>
      <c r="CN71" s="19">
        <f t="shared" si="7"/>
        <v>0</v>
      </c>
      <c r="CO71" s="19">
        <f t="shared" si="7"/>
        <v>0</v>
      </c>
      <c r="CP71" s="19">
        <f t="shared" si="7"/>
        <v>0</v>
      </c>
    </row>
    <row r="72" spans="5:94" x14ac:dyDescent="0.25">
      <c r="E72" s="16" t="s">
        <v>23</v>
      </c>
      <c r="F72" s="23">
        <v>12</v>
      </c>
      <c r="G72" s="17">
        <v>12</v>
      </c>
      <c r="H72" s="23">
        <v>12</v>
      </c>
      <c r="I72" s="18">
        <v>59710</v>
      </c>
      <c r="J72" s="18">
        <v>60904</v>
      </c>
      <c r="K72" s="18">
        <v>62884</v>
      </c>
      <c r="L72" s="18">
        <v>64142</v>
      </c>
      <c r="M72" s="18">
        <v>65425</v>
      </c>
      <c r="N72" s="19">
        <v>67714.875</v>
      </c>
      <c r="O72" s="24">
        <v>69572</v>
      </c>
      <c r="P72" s="18">
        <v>70963</v>
      </c>
      <c r="Q72" s="18">
        <v>72560</v>
      </c>
      <c r="R72" s="18">
        <v>73830</v>
      </c>
      <c r="S72" s="18">
        <v>75307</v>
      </c>
      <c r="T72" s="19">
        <f>IF('Critères de recherche'!$N$13&gt;0.01,CP72*(1+T$4),S72*(1+T$4))</f>
        <v>76813.14</v>
      </c>
      <c r="U72" s="19">
        <f t="shared" ref="U72" si="185">T72*(1+U$4)</f>
        <v>78349.402799999996</v>
      </c>
      <c r="V72" s="19">
        <f t="shared" ref="V72:CG72" si="186">U72*(1+V$4)</f>
        <v>79916.390855999998</v>
      </c>
      <c r="W72" s="19">
        <f t="shared" si="186"/>
        <v>81514.718673120005</v>
      </c>
      <c r="X72" s="19">
        <f t="shared" si="186"/>
        <v>83145.013046582404</v>
      </c>
      <c r="Y72" s="19">
        <f t="shared" si="186"/>
        <v>84807.913307514056</v>
      </c>
      <c r="Z72" s="19">
        <f t="shared" si="186"/>
        <v>86504.071573664332</v>
      </c>
      <c r="AA72" s="19">
        <f t="shared" si="186"/>
        <v>88234.153005137618</v>
      </c>
      <c r="AB72" s="19">
        <f t="shared" si="186"/>
        <v>89998.836065240364</v>
      </c>
      <c r="AC72" s="19">
        <f t="shared" si="186"/>
        <v>91798.812786545168</v>
      </c>
      <c r="AD72" s="19">
        <f t="shared" si="186"/>
        <v>93634.789042276068</v>
      </c>
      <c r="AE72" s="19">
        <f t="shared" si="186"/>
        <v>95507.484823121587</v>
      </c>
      <c r="AF72" s="19">
        <f t="shared" si="186"/>
        <v>97417.634519584026</v>
      </c>
      <c r="AG72" s="19">
        <f t="shared" si="186"/>
        <v>99365.987209975705</v>
      </c>
      <c r="AH72" s="19">
        <f t="shared" si="186"/>
        <v>101353.30695417522</v>
      </c>
      <c r="AI72" s="19">
        <f t="shared" si="186"/>
        <v>103380.37309325872</v>
      </c>
      <c r="AJ72" s="19">
        <f t="shared" si="186"/>
        <v>105447.9805551239</v>
      </c>
      <c r="AK72" s="19">
        <f t="shared" si="186"/>
        <v>107556.94016622637</v>
      </c>
      <c r="AL72" s="19">
        <f t="shared" si="186"/>
        <v>109708.0789695509</v>
      </c>
      <c r="AM72" s="19">
        <f t="shared" si="186"/>
        <v>111902.24054894192</v>
      </c>
      <c r="AN72" s="19">
        <f t="shared" si="186"/>
        <v>114140.28535992076</v>
      </c>
      <c r="AO72" s="19">
        <f t="shared" si="186"/>
        <v>116423.09106711918</v>
      </c>
      <c r="AP72" s="19">
        <f t="shared" si="186"/>
        <v>118751.55288846156</v>
      </c>
      <c r="AQ72" s="19">
        <f t="shared" si="186"/>
        <v>121126.58394623079</v>
      </c>
      <c r="AR72" s="19">
        <f t="shared" si="186"/>
        <v>123549.11562515541</v>
      </c>
      <c r="AS72" s="19">
        <f t="shared" si="186"/>
        <v>126020.09793765852</v>
      </c>
      <c r="AT72" s="19">
        <f t="shared" si="186"/>
        <v>128540.49989641168</v>
      </c>
      <c r="AU72" s="19">
        <f t="shared" si="186"/>
        <v>131111.30989433991</v>
      </c>
      <c r="AV72" s="19">
        <f t="shared" si="186"/>
        <v>133733.53609222671</v>
      </c>
      <c r="AW72" s="19">
        <f t="shared" si="186"/>
        <v>136408.20681407125</v>
      </c>
      <c r="AX72" s="19">
        <f t="shared" si="186"/>
        <v>139136.37095035269</v>
      </c>
      <c r="AY72" s="19">
        <f t="shared" si="186"/>
        <v>141919.09836935974</v>
      </c>
      <c r="AZ72" s="19">
        <f t="shared" si="186"/>
        <v>144757.48033674693</v>
      </c>
      <c r="BA72" s="19">
        <f t="shared" si="186"/>
        <v>147652.62994348188</v>
      </c>
      <c r="BB72" s="19">
        <f t="shared" si="186"/>
        <v>150605.68254235151</v>
      </c>
      <c r="BC72" s="19">
        <f t="shared" si="186"/>
        <v>153617.79619319853</v>
      </c>
      <c r="BD72" s="19">
        <f t="shared" si="186"/>
        <v>156690.15211706251</v>
      </c>
      <c r="BE72" s="19">
        <f t="shared" si="186"/>
        <v>159823.95515940376</v>
      </c>
      <c r="BF72" s="19">
        <f t="shared" si="186"/>
        <v>163020.43426259185</v>
      </c>
      <c r="BG72" s="19">
        <f t="shared" si="186"/>
        <v>166280.84294784369</v>
      </c>
      <c r="BH72" s="19">
        <f t="shared" si="186"/>
        <v>169606.45980680056</v>
      </c>
      <c r="BI72" s="19">
        <f t="shared" si="186"/>
        <v>172998.58900293658</v>
      </c>
      <c r="BJ72" s="19">
        <f t="shared" si="186"/>
        <v>176458.56078299531</v>
      </c>
      <c r="BK72" s="19">
        <f t="shared" si="186"/>
        <v>179987.73199865522</v>
      </c>
      <c r="BL72" s="19">
        <f t="shared" si="186"/>
        <v>183587.48663862832</v>
      </c>
      <c r="BM72" s="19">
        <f t="shared" si="186"/>
        <v>187259.23637140088</v>
      </c>
      <c r="BN72" s="19">
        <f t="shared" si="186"/>
        <v>191004.4210988289</v>
      </c>
      <c r="BO72" s="19">
        <f t="shared" si="186"/>
        <v>194824.50952080547</v>
      </c>
      <c r="BP72" s="19">
        <f t="shared" si="186"/>
        <v>198720.99971122158</v>
      </c>
      <c r="BQ72" s="19">
        <f t="shared" si="186"/>
        <v>202695.41970544602</v>
      </c>
      <c r="BR72" s="19">
        <f t="shared" si="186"/>
        <v>206749.32809955496</v>
      </c>
      <c r="BS72" s="19">
        <f t="shared" si="186"/>
        <v>210884.31466154606</v>
      </c>
      <c r="BT72" s="19">
        <f t="shared" si="186"/>
        <v>215102.00095477697</v>
      </c>
      <c r="BU72" s="19">
        <f t="shared" si="186"/>
        <v>219404.04097387253</v>
      </c>
      <c r="BV72" s="19">
        <f t="shared" si="186"/>
        <v>223792.12179334997</v>
      </c>
      <c r="BW72" s="19">
        <f t="shared" si="186"/>
        <v>228267.96422921697</v>
      </c>
      <c r="BX72" s="19">
        <f t="shared" si="186"/>
        <v>232833.32351380133</v>
      </c>
      <c r="BY72" s="19">
        <f t="shared" si="186"/>
        <v>237489.98998407734</v>
      </c>
      <c r="BZ72" s="19">
        <f t="shared" si="186"/>
        <v>242239.7897837589</v>
      </c>
      <c r="CA72" s="19">
        <f t="shared" si="186"/>
        <v>247084.58557943409</v>
      </c>
      <c r="CB72" s="19">
        <f t="shared" si="186"/>
        <v>252026.27729102276</v>
      </c>
      <c r="CC72" s="19">
        <f t="shared" si="186"/>
        <v>257066.80283684321</v>
      </c>
      <c r="CD72" s="19">
        <f t="shared" si="186"/>
        <v>262208.13889358006</v>
      </c>
      <c r="CE72" s="19">
        <f t="shared" si="186"/>
        <v>267452.30167145166</v>
      </c>
      <c r="CF72" s="19">
        <f t="shared" si="186"/>
        <v>272801.3477048807</v>
      </c>
      <c r="CG72" s="19">
        <f t="shared" si="186"/>
        <v>278257.37465897831</v>
      </c>
      <c r="CH72" s="19">
        <f t="shared" ref="CH72:CL72" si="187">CG72*(1+CH$4)</f>
        <v>283822.52215215791</v>
      </c>
      <c r="CI72" s="19">
        <f t="shared" si="187"/>
        <v>289498.97259520105</v>
      </c>
      <c r="CJ72" s="19">
        <f t="shared" si="187"/>
        <v>295288.95204710506</v>
      </c>
      <c r="CK72" s="19">
        <f t="shared" si="187"/>
        <v>301194.73108804715</v>
      </c>
      <c r="CL72" s="19">
        <f t="shared" si="187"/>
        <v>307218.62570980808</v>
      </c>
      <c r="CM72" s="19">
        <f>IF('Critères de recherche'!$N$13&gt;0.01,'EntenteJuil2019 (avec boni)'!O72*(1.01+'Critères de recherche'!$N$13),0)</f>
        <v>0</v>
      </c>
      <c r="CN72" s="19">
        <f t="shared" si="7"/>
        <v>0</v>
      </c>
      <c r="CO72" s="19">
        <f t="shared" si="7"/>
        <v>0</v>
      </c>
      <c r="CP72" s="19">
        <f t="shared" si="7"/>
        <v>0</v>
      </c>
    </row>
    <row r="73" spans="5:94" x14ac:dyDescent="0.25">
      <c r="E73" s="16" t="s">
        <v>24</v>
      </c>
      <c r="F73" s="17">
        <v>1</v>
      </c>
      <c r="G73" s="17">
        <v>1</v>
      </c>
      <c r="H73" s="17">
        <v>7</v>
      </c>
      <c r="I73" s="18">
        <v>51917</v>
      </c>
      <c r="J73" s="18">
        <v>52955</v>
      </c>
      <c r="K73" s="18">
        <v>54014</v>
      </c>
      <c r="L73" s="18">
        <v>55094</v>
      </c>
      <c r="M73" s="22">
        <v>56196</v>
      </c>
      <c r="N73" s="19">
        <v>58162.86</v>
      </c>
      <c r="O73" s="21">
        <v>59733</v>
      </c>
      <c r="P73" s="18">
        <v>60928</v>
      </c>
      <c r="Q73" s="18">
        <v>62299</v>
      </c>
      <c r="R73" s="18">
        <v>63389</v>
      </c>
      <c r="S73" s="18">
        <v>64657</v>
      </c>
      <c r="T73" s="19">
        <f>IF('Critères de recherche'!$N$13&gt;0.01,CP73*(1+T$4),S73*(1+T$4))</f>
        <v>65950.14</v>
      </c>
      <c r="U73" s="19">
        <f t="shared" ref="U73" si="188">T73*(1+U$4)</f>
        <v>67269.142800000001</v>
      </c>
      <c r="V73" s="19">
        <f t="shared" ref="V73:CG73" si="189">U73*(1+V$4)</f>
        <v>68614.525655999998</v>
      </c>
      <c r="W73" s="19">
        <f t="shared" si="189"/>
        <v>69986.816169119993</v>
      </c>
      <c r="X73" s="19">
        <f t="shared" si="189"/>
        <v>71386.552492502393</v>
      </c>
      <c r="Y73" s="19">
        <f t="shared" si="189"/>
        <v>72814.283542352438</v>
      </c>
      <c r="Z73" s="19">
        <f t="shared" si="189"/>
        <v>74270.569213199487</v>
      </c>
      <c r="AA73" s="19">
        <f t="shared" si="189"/>
        <v>75755.98059746348</v>
      </c>
      <c r="AB73" s="19">
        <f t="shared" si="189"/>
        <v>77271.100209412747</v>
      </c>
      <c r="AC73" s="19">
        <f t="shared" si="189"/>
        <v>78816.522213600998</v>
      </c>
      <c r="AD73" s="19">
        <f t="shared" si="189"/>
        <v>80392.852657873023</v>
      </c>
      <c r="AE73" s="19">
        <f t="shared" si="189"/>
        <v>82000.709711030489</v>
      </c>
      <c r="AF73" s="19">
        <f t="shared" si="189"/>
        <v>83640.723905251099</v>
      </c>
      <c r="AG73" s="19">
        <f t="shared" si="189"/>
        <v>85313.538383356121</v>
      </c>
      <c r="AH73" s="19">
        <f t="shared" si="189"/>
        <v>87019.809151023248</v>
      </c>
      <c r="AI73" s="19">
        <f t="shared" si="189"/>
        <v>88760.205334043712</v>
      </c>
      <c r="AJ73" s="19">
        <f t="shared" si="189"/>
        <v>90535.409440724587</v>
      </c>
      <c r="AK73" s="19">
        <f t="shared" si="189"/>
        <v>92346.117629539076</v>
      </c>
      <c r="AL73" s="19">
        <f t="shared" si="189"/>
        <v>94193.039982129863</v>
      </c>
      <c r="AM73" s="19">
        <f t="shared" si="189"/>
        <v>96076.900781772463</v>
      </c>
      <c r="AN73" s="19">
        <f t="shared" si="189"/>
        <v>97998.438797407915</v>
      </c>
      <c r="AO73" s="19">
        <f t="shared" si="189"/>
        <v>99958.407573356075</v>
      </c>
      <c r="AP73" s="19">
        <f t="shared" si="189"/>
        <v>101957.5757248232</v>
      </c>
      <c r="AQ73" s="19">
        <f t="shared" si="189"/>
        <v>103996.72723931966</v>
      </c>
      <c r="AR73" s="19">
        <f t="shared" si="189"/>
        <v>106076.66178410605</v>
      </c>
      <c r="AS73" s="19">
        <f t="shared" si="189"/>
        <v>108198.19501978817</v>
      </c>
      <c r="AT73" s="19">
        <f t="shared" si="189"/>
        <v>110362.15892018394</v>
      </c>
      <c r="AU73" s="19">
        <f t="shared" si="189"/>
        <v>112569.40209858761</v>
      </c>
      <c r="AV73" s="19">
        <f t="shared" si="189"/>
        <v>114820.79014055937</v>
      </c>
      <c r="AW73" s="19">
        <f t="shared" si="189"/>
        <v>117117.20594337056</v>
      </c>
      <c r="AX73" s="19">
        <f t="shared" si="189"/>
        <v>119459.55006223798</v>
      </c>
      <c r="AY73" s="19">
        <f t="shared" si="189"/>
        <v>121848.74106348274</v>
      </c>
      <c r="AZ73" s="19">
        <f t="shared" si="189"/>
        <v>124285.7158847524</v>
      </c>
      <c r="BA73" s="19">
        <f t="shared" si="189"/>
        <v>126771.43020244745</v>
      </c>
      <c r="BB73" s="19">
        <f t="shared" si="189"/>
        <v>129306.8588064964</v>
      </c>
      <c r="BC73" s="19">
        <f t="shared" si="189"/>
        <v>131892.99598262634</v>
      </c>
      <c r="BD73" s="19">
        <f t="shared" si="189"/>
        <v>134530.85590227885</v>
      </c>
      <c r="BE73" s="19">
        <f t="shared" si="189"/>
        <v>137221.47302032443</v>
      </c>
      <c r="BF73" s="19">
        <f t="shared" si="189"/>
        <v>139965.9024807309</v>
      </c>
      <c r="BG73" s="19">
        <f t="shared" si="189"/>
        <v>142765.22053034551</v>
      </c>
      <c r="BH73" s="19">
        <f t="shared" si="189"/>
        <v>145620.52494095243</v>
      </c>
      <c r="BI73" s="19">
        <f t="shared" si="189"/>
        <v>148532.93543977148</v>
      </c>
      <c r="BJ73" s="19">
        <f t="shared" si="189"/>
        <v>151503.59414856692</v>
      </c>
      <c r="BK73" s="19">
        <f t="shared" si="189"/>
        <v>154533.66603153825</v>
      </c>
      <c r="BL73" s="19">
        <f t="shared" si="189"/>
        <v>157624.33935216902</v>
      </c>
      <c r="BM73" s="19">
        <f t="shared" si="189"/>
        <v>160776.82613921241</v>
      </c>
      <c r="BN73" s="19">
        <f t="shared" si="189"/>
        <v>163992.36266199665</v>
      </c>
      <c r="BO73" s="19">
        <f t="shared" si="189"/>
        <v>167272.2099152366</v>
      </c>
      <c r="BP73" s="19">
        <f t="shared" si="189"/>
        <v>170617.65411354133</v>
      </c>
      <c r="BQ73" s="19">
        <f t="shared" si="189"/>
        <v>174030.00719581216</v>
      </c>
      <c r="BR73" s="19">
        <f t="shared" si="189"/>
        <v>177510.60733972839</v>
      </c>
      <c r="BS73" s="19">
        <f t="shared" si="189"/>
        <v>181060.81948652296</v>
      </c>
      <c r="BT73" s="19">
        <f t="shared" si="189"/>
        <v>184682.03587625342</v>
      </c>
      <c r="BU73" s="19">
        <f t="shared" si="189"/>
        <v>188375.67659377848</v>
      </c>
      <c r="BV73" s="19">
        <f t="shared" si="189"/>
        <v>192143.19012565404</v>
      </c>
      <c r="BW73" s="19">
        <f t="shared" si="189"/>
        <v>195986.05392816712</v>
      </c>
      <c r="BX73" s="19">
        <f t="shared" si="189"/>
        <v>199905.77500673046</v>
      </c>
      <c r="BY73" s="19">
        <f t="shared" si="189"/>
        <v>203903.89050686508</v>
      </c>
      <c r="BZ73" s="19">
        <f t="shared" si="189"/>
        <v>207981.96831700238</v>
      </c>
      <c r="CA73" s="19">
        <f t="shared" si="189"/>
        <v>212141.60768334242</v>
      </c>
      <c r="CB73" s="19">
        <f t="shared" si="189"/>
        <v>216384.43983700927</v>
      </c>
      <c r="CC73" s="19">
        <f t="shared" si="189"/>
        <v>220712.12863374947</v>
      </c>
      <c r="CD73" s="19">
        <f t="shared" si="189"/>
        <v>225126.37120642446</v>
      </c>
      <c r="CE73" s="19">
        <f t="shared" si="189"/>
        <v>229628.89863055295</v>
      </c>
      <c r="CF73" s="19">
        <f t="shared" si="189"/>
        <v>234221.47660316402</v>
      </c>
      <c r="CG73" s="19">
        <f t="shared" si="189"/>
        <v>238905.9061352273</v>
      </c>
      <c r="CH73" s="19">
        <f t="shared" ref="CH73:CL73" si="190">CG73*(1+CH$4)</f>
        <v>243684.02425793186</v>
      </c>
      <c r="CI73" s="19">
        <f t="shared" si="190"/>
        <v>248557.70474309049</v>
      </c>
      <c r="CJ73" s="19">
        <f t="shared" si="190"/>
        <v>253528.85883795231</v>
      </c>
      <c r="CK73" s="19">
        <f t="shared" si="190"/>
        <v>258599.43601471136</v>
      </c>
      <c r="CL73" s="19">
        <f t="shared" si="190"/>
        <v>263771.4247350056</v>
      </c>
      <c r="CM73" s="19">
        <f>IF('Critères de recherche'!$N$13&gt;0.01,'EntenteJuil2019 (avec boni)'!O73*(1.01+'Critères de recherche'!$N$13),0)</f>
        <v>0</v>
      </c>
      <c r="CN73" s="19">
        <f t="shared" si="7"/>
        <v>0</v>
      </c>
      <c r="CO73" s="19">
        <f t="shared" si="7"/>
        <v>0</v>
      </c>
      <c r="CP73" s="19">
        <f t="shared" si="7"/>
        <v>0</v>
      </c>
    </row>
    <row r="74" spans="5:94" x14ac:dyDescent="0.25">
      <c r="E74" s="16" t="s">
        <v>24</v>
      </c>
      <c r="F74" s="17">
        <v>2</v>
      </c>
      <c r="G74" s="17">
        <v>2</v>
      </c>
      <c r="H74" s="17">
        <v>7</v>
      </c>
      <c r="I74" s="18">
        <v>53705</v>
      </c>
      <c r="J74" s="18">
        <v>54779</v>
      </c>
      <c r="K74" s="18">
        <v>55875</v>
      </c>
      <c r="L74" s="18">
        <v>56993</v>
      </c>
      <c r="M74" s="22">
        <v>58133</v>
      </c>
      <c r="N74" s="19">
        <v>60167.654999999999</v>
      </c>
      <c r="O74" s="21">
        <v>61824</v>
      </c>
      <c r="P74" s="18">
        <v>63060</v>
      </c>
      <c r="Q74" s="18">
        <v>64479</v>
      </c>
      <c r="R74" s="18">
        <v>65607</v>
      </c>
      <c r="S74" s="18">
        <v>66919</v>
      </c>
      <c r="T74" s="19">
        <f>IF('Critères de recherche'!$N$13&gt;0.01,CP74*(1+T$4),S74*(1+T$4))</f>
        <v>68257.38</v>
      </c>
      <c r="U74" s="19">
        <f t="shared" ref="U74" si="191">T74*(1+U$4)</f>
        <v>69622.527600000001</v>
      </c>
      <c r="V74" s="19">
        <f t="shared" ref="V74:CG74" si="192">U74*(1+V$4)</f>
        <v>71014.978151999996</v>
      </c>
      <c r="W74" s="19">
        <f t="shared" si="192"/>
        <v>72435.277715039992</v>
      </c>
      <c r="X74" s="19">
        <f t="shared" si="192"/>
        <v>73883.983269340795</v>
      </c>
      <c r="Y74" s="19">
        <f t="shared" si="192"/>
        <v>75361.662934727618</v>
      </c>
      <c r="Z74" s="19">
        <f t="shared" si="192"/>
        <v>76868.896193422173</v>
      </c>
      <c r="AA74" s="19">
        <f t="shared" si="192"/>
        <v>78406.274117290624</v>
      </c>
      <c r="AB74" s="19">
        <f t="shared" si="192"/>
        <v>79974.399599636439</v>
      </c>
      <c r="AC74" s="19">
        <f t="shared" si="192"/>
        <v>81573.887591629173</v>
      </c>
      <c r="AD74" s="19">
        <f t="shared" si="192"/>
        <v>83205.365343461759</v>
      </c>
      <c r="AE74" s="19">
        <f t="shared" si="192"/>
        <v>84869.472650330994</v>
      </c>
      <c r="AF74" s="19">
        <f t="shared" si="192"/>
        <v>86566.862103337611</v>
      </c>
      <c r="AG74" s="19">
        <f t="shared" si="192"/>
        <v>88298.19934540437</v>
      </c>
      <c r="AH74" s="19">
        <f t="shared" si="192"/>
        <v>90064.163332312455</v>
      </c>
      <c r="AI74" s="19">
        <f t="shared" si="192"/>
        <v>91865.446598958704</v>
      </c>
      <c r="AJ74" s="19">
        <f t="shared" si="192"/>
        <v>93702.75553093788</v>
      </c>
      <c r="AK74" s="19">
        <f t="shared" si="192"/>
        <v>95576.810641556644</v>
      </c>
      <c r="AL74" s="19">
        <f t="shared" si="192"/>
        <v>97488.346854387783</v>
      </c>
      <c r="AM74" s="19">
        <f t="shared" si="192"/>
        <v>99438.113791475538</v>
      </c>
      <c r="AN74" s="19">
        <f t="shared" si="192"/>
        <v>101426.87606730506</v>
      </c>
      <c r="AO74" s="19">
        <f t="shared" si="192"/>
        <v>103455.41358865116</v>
      </c>
      <c r="AP74" s="19">
        <f t="shared" si="192"/>
        <v>105524.5218604242</v>
      </c>
      <c r="AQ74" s="19">
        <f t="shared" si="192"/>
        <v>107635.01229763268</v>
      </c>
      <c r="AR74" s="19">
        <f t="shared" si="192"/>
        <v>109787.71254358534</v>
      </c>
      <c r="AS74" s="19">
        <f t="shared" si="192"/>
        <v>111983.46679445704</v>
      </c>
      <c r="AT74" s="19">
        <f t="shared" si="192"/>
        <v>114223.13613034619</v>
      </c>
      <c r="AU74" s="19">
        <f t="shared" si="192"/>
        <v>116507.59885295312</v>
      </c>
      <c r="AV74" s="19">
        <f t="shared" si="192"/>
        <v>118837.75083001218</v>
      </c>
      <c r="AW74" s="19">
        <f t="shared" si="192"/>
        <v>121214.50584661243</v>
      </c>
      <c r="AX74" s="19">
        <f t="shared" si="192"/>
        <v>123638.79596354469</v>
      </c>
      <c r="AY74" s="19">
        <f t="shared" si="192"/>
        <v>126111.57188281558</v>
      </c>
      <c r="AZ74" s="19">
        <f t="shared" si="192"/>
        <v>128633.8033204719</v>
      </c>
      <c r="BA74" s="19">
        <f t="shared" si="192"/>
        <v>131206.47938688134</v>
      </c>
      <c r="BB74" s="19">
        <f t="shared" si="192"/>
        <v>133830.60897461898</v>
      </c>
      <c r="BC74" s="19">
        <f t="shared" si="192"/>
        <v>136507.22115411138</v>
      </c>
      <c r="BD74" s="19">
        <f t="shared" si="192"/>
        <v>139237.36557719362</v>
      </c>
      <c r="BE74" s="19">
        <f t="shared" si="192"/>
        <v>142022.11288873749</v>
      </c>
      <c r="BF74" s="19">
        <f t="shared" si="192"/>
        <v>144862.55514651226</v>
      </c>
      <c r="BG74" s="19">
        <f t="shared" si="192"/>
        <v>147759.80624944251</v>
      </c>
      <c r="BH74" s="19">
        <f t="shared" si="192"/>
        <v>150715.00237443135</v>
      </c>
      <c r="BI74" s="19">
        <f t="shared" si="192"/>
        <v>153729.30242191997</v>
      </c>
      <c r="BJ74" s="19">
        <f t="shared" si="192"/>
        <v>156803.88847035836</v>
      </c>
      <c r="BK74" s="19">
        <f t="shared" si="192"/>
        <v>159939.96623976552</v>
      </c>
      <c r="BL74" s="19">
        <f t="shared" si="192"/>
        <v>163138.76556456083</v>
      </c>
      <c r="BM74" s="19">
        <f t="shared" si="192"/>
        <v>166401.54087585205</v>
      </c>
      <c r="BN74" s="19">
        <f t="shared" si="192"/>
        <v>169729.5716933691</v>
      </c>
      <c r="BO74" s="19">
        <f t="shared" si="192"/>
        <v>173124.16312723648</v>
      </c>
      <c r="BP74" s="19">
        <f t="shared" si="192"/>
        <v>176586.64638978121</v>
      </c>
      <c r="BQ74" s="19">
        <f t="shared" si="192"/>
        <v>180118.37931757682</v>
      </c>
      <c r="BR74" s="19">
        <f t="shared" si="192"/>
        <v>183720.74690392838</v>
      </c>
      <c r="BS74" s="19">
        <f t="shared" si="192"/>
        <v>187395.16184200696</v>
      </c>
      <c r="BT74" s="19">
        <f t="shared" si="192"/>
        <v>191143.06507884711</v>
      </c>
      <c r="BU74" s="19">
        <f t="shared" si="192"/>
        <v>194965.92638042406</v>
      </c>
      <c r="BV74" s="19">
        <f t="shared" si="192"/>
        <v>198865.24490803256</v>
      </c>
      <c r="BW74" s="19">
        <f t="shared" si="192"/>
        <v>202842.54980619322</v>
      </c>
      <c r="BX74" s="19">
        <f t="shared" si="192"/>
        <v>206899.40080231708</v>
      </c>
      <c r="BY74" s="19">
        <f t="shared" si="192"/>
        <v>211037.38881836343</v>
      </c>
      <c r="BZ74" s="19">
        <f t="shared" si="192"/>
        <v>215258.13659473069</v>
      </c>
      <c r="CA74" s="19">
        <f t="shared" si="192"/>
        <v>219563.2993266253</v>
      </c>
      <c r="CB74" s="19">
        <f t="shared" si="192"/>
        <v>223954.5653131578</v>
      </c>
      <c r="CC74" s="19">
        <f t="shared" si="192"/>
        <v>228433.65661942097</v>
      </c>
      <c r="CD74" s="19">
        <f t="shared" si="192"/>
        <v>233002.32975180939</v>
      </c>
      <c r="CE74" s="19">
        <f t="shared" si="192"/>
        <v>237662.37634684559</v>
      </c>
      <c r="CF74" s="19">
        <f t="shared" si="192"/>
        <v>242415.62387378249</v>
      </c>
      <c r="CG74" s="19">
        <f t="shared" si="192"/>
        <v>247263.93635125813</v>
      </c>
      <c r="CH74" s="19">
        <f t="shared" ref="CH74:CL74" si="193">CG74*(1+CH$4)</f>
        <v>252209.21507828331</v>
      </c>
      <c r="CI74" s="19">
        <f t="shared" si="193"/>
        <v>257253.39937984897</v>
      </c>
      <c r="CJ74" s="19">
        <f t="shared" si="193"/>
        <v>262398.46736744593</v>
      </c>
      <c r="CK74" s="19">
        <f t="shared" si="193"/>
        <v>267646.43671479484</v>
      </c>
      <c r="CL74" s="19">
        <f t="shared" si="193"/>
        <v>272999.36544909072</v>
      </c>
      <c r="CM74" s="19">
        <f>IF('Critères de recherche'!$N$13&gt;0.01,'EntenteJuil2019 (avec boni)'!O74*(1.01+'Critères de recherche'!$N$13),0)</f>
        <v>0</v>
      </c>
      <c r="CN74" s="19">
        <f t="shared" si="7"/>
        <v>0</v>
      </c>
      <c r="CO74" s="19">
        <f t="shared" si="7"/>
        <v>0</v>
      </c>
      <c r="CP74" s="19">
        <f t="shared" si="7"/>
        <v>0</v>
      </c>
    </row>
    <row r="75" spans="5:94" x14ac:dyDescent="0.25">
      <c r="E75" s="16" t="s">
        <v>24</v>
      </c>
      <c r="F75" s="17">
        <v>3</v>
      </c>
      <c r="G75" s="17">
        <v>3</v>
      </c>
      <c r="H75" s="17">
        <v>7</v>
      </c>
      <c r="I75" s="18">
        <v>55512</v>
      </c>
      <c r="J75" s="18">
        <v>56622</v>
      </c>
      <c r="K75" s="18">
        <v>57754</v>
      </c>
      <c r="L75" s="18">
        <v>58909</v>
      </c>
      <c r="M75" s="22">
        <v>60087</v>
      </c>
      <c r="N75" s="19">
        <v>62190.044999999998</v>
      </c>
      <c r="O75" s="21">
        <v>63988</v>
      </c>
      <c r="P75" s="18">
        <v>65268</v>
      </c>
      <c r="Q75" s="18">
        <v>66737</v>
      </c>
      <c r="R75" s="18">
        <v>67905</v>
      </c>
      <c r="S75" s="18">
        <v>69263</v>
      </c>
      <c r="T75" s="19">
        <f>IF('Critères de recherche'!$N$13&gt;0.01,CP75*(1+T$4),S75*(1+T$4))</f>
        <v>70648.259999999995</v>
      </c>
      <c r="U75" s="19">
        <f t="shared" ref="U75" si="194">T75*(1+U$4)</f>
        <v>72061.225200000001</v>
      </c>
      <c r="V75" s="19">
        <f t="shared" ref="V75:CG75" si="195">U75*(1+V$4)</f>
        <v>73502.449703999999</v>
      </c>
      <c r="W75" s="19">
        <f t="shared" si="195"/>
        <v>74972.498698080002</v>
      </c>
      <c r="X75" s="19">
        <f t="shared" si="195"/>
        <v>76471.948672041603</v>
      </c>
      <c r="Y75" s="19">
        <f t="shared" si="195"/>
        <v>78001.387645482435</v>
      </c>
      <c r="Z75" s="19">
        <f t="shared" si="195"/>
        <v>79561.415398392084</v>
      </c>
      <c r="AA75" s="19">
        <f t="shared" si="195"/>
        <v>81152.64370635993</v>
      </c>
      <c r="AB75" s="19">
        <f t="shared" si="195"/>
        <v>82775.696580487129</v>
      </c>
      <c r="AC75" s="19">
        <f t="shared" si="195"/>
        <v>84431.210512096877</v>
      </c>
      <c r="AD75" s="19">
        <f t="shared" si="195"/>
        <v>86119.834722338812</v>
      </c>
      <c r="AE75" s="19">
        <f t="shared" si="195"/>
        <v>87842.231416785595</v>
      </c>
      <c r="AF75" s="19">
        <f t="shared" si="195"/>
        <v>89599.076045121314</v>
      </c>
      <c r="AG75" s="19">
        <f t="shared" si="195"/>
        <v>91391.057566023737</v>
      </c>
      <c r="AH75" s="19">
        <f t="shared" si="195"/>
        <v>93218.878717344211</v>
      </c>
      <c r="AI75" s="19">
        <f t="shared" si="195"/>
        <v>95083.256291691097</v>
      </c>
      <c r="AJ75" s="19">
        <f t="shared" si="195"/>
        <v>96984.921417524922</v>
      </c>
      <c r="AK75" s="19">
        <f t="shared" si="195"/>
        <v>98924.619845875422</v>
      </c>
      <c r="AL75" s="19">
        <f t="shared" si="195"/>
        <v>100903.11224279294</v>
      </c>
      <c r="AM75" s="19">
        <f t="shared" si="195"/>
        <v>102921.17448764879</v>
      </c>
      <c r="AN75" s="19">
        <f t="shared" si="195"/>
        <v>104979.59797740178</v>
      </c>
      <c r="AO75" s="19">
        <f t="shared" si="195"/>
        <v>107079.18993694981</v>
      </c>
      <c r="AP75" s="19">
        <f t="shared" si="195"/>
        <v>109220.77373568881</v>
      </c>
      <c r="AQ75" s="19">
        <f t="shared" si="195"/>
        <v>111405.18921040259</v>
      </c>
      <c r="AR75" s="19">
        <f t="shared" si="195"/>
        <v>113633.29299461065</v>
      </c>
      <c r="AS75" s="19">
        <f t="shared" si="195"/>
        <v>115905.95885450285</v>
      </c>
      <c r="AT75" s="19">
        <f t="shared" si="195"/>
        <v>118224.07803159292</v>
      </c>
      <c r="AU75" s="19">
        <f t="shared" si="195"/>
        <v>120588.55959222477</v>
      </c>
      <c r="AV75" s="19">
        <f t="shared" si="195"/>
        <v>123000.33078406927</v>
      </c>
      <c r="AW75" s="19">
        <f t="shared" si="195"/>
        <v>125460.33739975066</v>
      </c>
      <c r="AX75" s="19">
        <f t="shared" si="195"/>
        <v>127969.54414774568</v>
      </c>
      <c r="AY75" s="19">
        <f t="shared" si="195"/>
        <v>130528.9350307006</v>
      </c>
      <c r="AZ75" s="19">
        <f t="shared" si="195"/>
        <v>133139.5137313146</v>
      </c>
      <c r="BA75" s="19">
        <f t="shared" si="195"/>
        <v>135802.30400594088</v>
      </c>
      <c r="BB75" s="19">
        <f t="shared" si="195"/>
        <v>138518.35008605971</v>
      </c>
      <c r="BC75" s="19">
        <f t="shared" si="195"/>
        <v>141288.71708778091</v>
      </c>
      <c r="BD75" s="19">
        <f t="shared" si="195"/>
        <v>144114.49142953655</v>
      </c>
      <c r="BE75" s="19">
        <f t="shared" si="195"/>
        <v>146996.78125812727</v>
      </c>
      <c r="BF75" s="19">
        <f t="shared" si="195"/>
        <v>149936.71688328983</v>
      </c>
      <c r="BG75" s="19">
        <f t="shared" si="195"/>
        <v>152935.45122095564</v>
      </c>
      <c r="BH75" s="19">
        <f t="shared" si="195"/>
        <v>155994.16024537475</v>
      </c>
      <c r="BI75" s="19">
        <f t="shared" si="195"/>
        <v>159114.04345028225</v>
      </c>
      <c r="BJ75" s="19">
        <f t="shared" si="195"/>
        <v>162296.3243192879</v>
      </c>
      <c r="BK75" s="19">
        <f t="shared" si="195"/>
        <v>165542.25080567366</v>
      </c>
      <c r="BL75" s="19">
        <f t="shared" si="195"/>
        <v>168853.09582178714</v>
      </c>
      <c r="BM75" s="19">
        <f t="shared" si="195"/>
        <v>172230.15773822289</v>
      </c>
      <c r="BN75" s="19">
        <f t="shared" si="195"/>
        <v>175674.76089298734</v>
      </c>
      <c r="BO75" s="19">
        <f t="shared" si="195"/>
        <v>179188.25611084708</v>
      </c>
      <c r="BP75" s="19">
        <f t="shared" si="195"/>
        <v>182772.02123306404</v>
      </c>
      <c r="BQ75" s="19">
        <f t="shared" si="195"/>
        <v>186427.46165772533</v>
      </c>
      <c r="BR75" s="19">
        <f t="shared" si="195"/>
        <v>190156.01089087984</v>
      </c>
      <c r="BS75" s="19">
        <f t="shared" si="195"/>
        <v>193959.13110869745</v>
      </c>
      <c r="BT75" s="19">
        <f t="shared" si="195"/>
        <v>197838.31373087139</v>
      </c>
      <c r="BU75" s="19">
        <f t="shared" si="195"/>
        <v>201795.08000548882</v>
      </c>
      <c r="BV75" s="19">
        <f t="shared" si="195"/>
        <v>205830.98160559862</v>
      </c>
      <c r="BW75" s="19">
        <f t="shared" si="195"/>
        <v>209947.60123771059</v>
      </c>
      <c r="BX75" s="19">
        <f t="shared" si="195"/>
        <v>214146.55326246482</v>
      </c>
      <c r="BY75" s="19">
        <f t="shared" si="195"/>
        <v>218429.4843277141</v>
      </c>
      <c r="BZ75" s="19">
        <f t="shared" si="195"/>
        <v>222798.07401426838</v>
      </c>
      <c r="CA75" s="19">
        <f t="shared" si="195"/>
        <v>227254.03549455374</v>
      </c>
      <c r="CB75" s="19">
        <f t="shared" si="195"/>
        <v>231799.11620444481</v>
      </c>
      <c r="CC75" s="19">
        <f t="shared" si="195"/>
        <v>236435.09852853371</v>
      </c>
      <c r="CD75" s="19">
        <f t="shared" si="195"/>
        <v>241163.8004991044</v>
      </c>
      <c r="CE75" s="19">
        <f t="shared" si="195"/>
        <v>245987.0765090865</v>
      </c>
      <c r="CF75" s="19">
        <f t="shared" si="195"/>
        <v>250906.81803926823</v>
      </c>
      <c r="CG75" s="19">
        <f t="shared" si="195"/>
        <v>255924.9544000536</v>
      </c>
      <c r="CH75" s="19">
        <f t="shared" ref="CH75:CL75" si="196">CG75*(1+CH$4)</f>
        <v>261043.45348805469</v>
      </c>
      <c r="CI75" s="19">
        <f t="shared" si="196"/>
        <v>266264.32255781576</v>
      </c>
      <c r="CJ75" s="19">
        <f t="shared" si="196"/>
        <v>271589.60900897207</v>
      </c>
      <c r="CK75" s="19">
        <f t="shared" si="196"/>
        <v>277021.40118915151</v>
      </c>
      <c r="CL75" s="19">
        <f t="shared" si="196"/>
        <v>282561.82921293454</v>
      </c>
      <c r="CM75" s="19">
        <f>IF('Critères de recherche'!$N$13&gt;0.01,'EntenteJuil2019 (avec boni)'!O75*(1.01+'Critères de recherche'!$N$13),0)</f>
        <v>0</v>
      </c>
      <c r="CN75" s="19">
        <f t="shared" si="7"/>
        <v>0</v>
      </c>
      <c r="CO75" s="19">
        <f t="shared" si="7"/>
        <v>0</v>
      </c>
      <c r="CP75" s="19">
        <f t="shared" si="7"/>
        <v>0</v>
      </c>
    </row>
    <row r="76" spans="5:94" x14ac:dyDescent="0.25">
      <c r="E76" s="16" t="s">
        <v>24</v>
      </c>
      <c r="F76" s="17">
        <v>4</v>
      </c>
      <c r="G76" s="17">
        <v>4</v>
      </c>
      <c r="H76" s="17">
        <v>7</v>
      </c>
      <c r="I76" s="18">
        <v>57375</v>
      </c>
      <c r="J76" s="18">
        <v>58523</v>
      </c>
      <c r="K76" s="18">
        <v>59693</v>
      </c>
      <c r="L76" s="18">
        <v>60887</v>
      </c>
      <c r="M76" s="22">
        <v>62105</v>
      </c>
      <c r="N76" s="19">
        <v>64278.675000000003</v>
      </c>
      <c r="O76" s="21">
        <v>66227</v>
      </c>
      <c r="P76" s="18">
        <v>67552</v>
      </c>
      <c r="Q76" s="18">
        <v>69072</v>
      </c>
      <c r="R76" s="18">
        <v>70281</v>
      </c>
      <c r="S76" s="18">
        <v>71687</v>
      </c>
      <c r="T76" s="19">
        <f>IF('Critères de recherche'!$N$13&gt;0.01,CP76*(1+T$4),S76*(1+T$4))</f>
        <v>73120.740000000005</v>
      </c>
      <c r="U76" s="19">
        <f t="shared" ref="U76" si="197">T76*(1+U$4)</f>
        <v>74583.154800000004</v>
      </c>
      <c r="V76" s="19">
        <f t="shared" ref="V76:CG76" si="198">U76*(1+V$4)</f>
        <v>76074.817896000008</v>
      </c>
      <c r="W76" s="19">
        <f t="shared" si="198"/>
        <v>77596.314253920005</v>
      </c>
      <c r="X76" s="19">
        <f t="shared" si="198"/>
        <v>79148.240538998405</v>
      </c>
      <c r="Y76" s="19">
        <f t="shared" si="198"/>
        <v>80731.205349778378</v>
      </c>
      <c r="Z76" s="19">
        <f t="shared" si="198"/>
        <v>82345.82945677395</v>
      </c>
      <c r="AA76" s="19">
        <f t="shared" si="198"/>
        <v>83992.746045909429</v>
      </c>
      <c r="AB76" s="19">
        <f t="shared" si="198"/>
        <v>85672.600966827624</v>
      </c>
      <c r="AC76" s="19">
        <f t="shared" si="198"/>
        <v>87386.052986164184</v>
      </c>
      <c r="AD76" s="19">
        <f t="shared" si="198"/>
        <v>89133.774045887476</v>
      </c>
      <c r="AE76" s="19">
        <f t="shared" si="198"/>
        <v>90916.449526805227</v>
      </c>
      <c r="AF76" s="19">
        <f t="shared" si="198"/>
        <v>92734.778517341329</v>
      </c>
      <c r="AG76" s="19">
        <f t="shared" si="198"/>
        <v>94589.474087688155</v>
      </c>
      <c r="AH76" s="19">
        <f t="shared" si="198"/>
        <v>96481.263569441915</v>
      </c>
      <c r="AI76" s="19">
        <f t="shared" si="198"/>
        <v>98410.888840830754</v>
      </c>
      <c r="AJ76" s="19">
        <f t="shared" si="198"/>
        <v>100379.10661764737</v>
      </c>
      <c r="AK76" s="19">
        <f t="shared" si="198"/>
        <v>102386.68875000032</v>
      </c>
      <c r="AL76" s="19">
        <f t="shared" si="198"/>
        <v>104434.42252500034</v>
      </c>
      <c r="AM76" s="19">
        <f t="shared" si="198"/>
        <v>106523.11097550034</v>
      </c>
      <c r="AN76" s="19">
        <f t="shared" si="198"/>
        <v>108653.57319501035</v>
      </c>
      <c r="AO76" s="19">
        <f t="shared" si="198"/>
        <v>110826.64465891056</v>
      </c>
      <c r="AP76" s="19">
        <f t="shared" si="198"/>
        <v>113043.17755208877</v>
      </c>
      <c r="AQ76" s="19">
        <f t="shared" si="198"/>
        <v>115304.04110313056</v>
      </c>
      <c r="AR76" s="19">
        <f t="shared" si="198"/>
        <v>117610.12192519318</v>
      </c>
      <c r="AS76" s="19">
        <f t="shared" si="198"/>
        <v>119962.32436369704</v>
      </c>
      <c r="AT76" s="19">
        <f t="shared" si="198"/>
        <v>122361.57085097098</v>
      </c>
      <c r="AU76" s="19">
        <f t="shared" si="198"/>
        <v>124808.8022679904</v>
      </c>
      <c r="AV76" s="19">
        <f t="shared" si="198"/>
        <v>127304.97831335021</v>
      </c>
      <c r="AW76" s="19">
        <f t="shared" si="198"/>
        <v>129851.07787961721</v>
      </c>
      <c r="AX76" s="19">
        <f t="shared" si="198"/>
        <v>132448.09943720954</v>
      </c>
      <c r="AY76" s="19">
        <f t="shared" si="198"/>
        <v>135097.06142595373</v>
      </c>
      <c r="AZ76" s="19">
        <f t="shared" si="198"/>
        <v>137799.0026544728</v>
      </c>
      <c r="BA76" s="19">
        <f t="shared" si="198"/>
        <v>140554.98270756227</v>
      </c>
      <c r="BB76" s="19">
        <f t="shared" si="198"/>
        <v>143366.08236171352</v>
      </c>
      <c r="BC76" s="19">
        <f t="shared" si="198"/>
        <v>146233.40400894778</v>
      </c>
      <c r="BD76" s="19">
        <f t="shared" si="198"/>
        <v>149158.07208912674</v>
      </c>
      <c r="BE76" s="19">
        <f t="shared" si="198"/>
        <v>152141.23353090929</v>
      </c>
      <c r="BF76" s="19">
        <f t="shared" si="198"/>
        <v>155184.05820152748</v>
      </c>
      <c r="BG76" s="19">
        <f t="shared" si="198"/>
        <v>158287.73936555802</v>
      </c>
      <c r="BH76" s="19">
        <f t="shared" si="198"/>
        <v>161453.49415286919</v>
      </c>
      <c r="BI76" s="19">
        <f t="shared" si="198"/>
        <v>164682.56403592657</v>
      </c>
      <c r="BJ76" s="19">
        <f t="shared" si="198"/>
        <v>167976.2153166451</v>
      </c>
      <c r="BK76" s="19">
        <f t="shared" si="198"/>
        <v>171335.739622978</v>
      </c>
      <c r="BL76" s="19">
        <f t="shared" si="198"/>
        <v>174762.45441543756</v>
      </c>
      <c r="BM76" s="19">
        <f t="shared" si="198"/>
        <v>178257.70350374631</v>
      </c>
      <c r="BN76" s="19">
        <f t="shared" si="198"/>
        <v>181822.85757382124</v>
      </c>
      <c r="BO76" s="19">
        <f t="shared" si="198"/>
        <v>185459.31472529768</v>
      </c>
      <c r="BP76" s="19">
        <f t="shared" si="198"/>
        <v>189168.50101980363</v>
      </c>
      <c r="BQ76" s="19">
        <f t="shared" si="198"/>
        <v>192951.87104019971</v>
      </c>
      <c r="BR76" s="19">
        <f t="shared" si="198"/>
        <v>196810.90846100371</v>
      </c>
      <c r="BS76" s="19">
        <f t="shared" si="198"/>
        <v>200747.12663022379</v>
      </c>
      <c r="BT76" s="19">
        <f t="shared" si="198"/>
        <v>204762.06916282827</v>
      </c>
      <c r="BU76" s="19">
        <f t="shared" si="198"/>
        <v>208857.31054608483</v>
      </c>
      <c r="BV76" s="19">
        <f t="shared" si="198"/>
        <v>213034.45675700653</v>
      </c>
      <c r="BW76" s="19">
        <f t="shared" si="198"/>
        <v>217295.14589214665</v>
      </c>
      <c r="BX76" s="19">
        <f t="shared" si="198"/>
        <v>221641.04880998959</v>
      </c>
      <c r="BY76" s="19">
        <f t="shared" si="198"/>
        <v>226073.86978618937</v>
      </c>
      <c r="BZ76" s="19">
        <f t="shared" si="198"/>
        <v>230595.34718191315</v>
      </c>
      <c r="CA76" s="19">
        <f t="shared" si="198"/>
        <v>235207.25412555141</v>
      </c>
      <c r="CB76" s="19">
        <f t="shared" si="198"/>
        <v>239911.39920806244</v>
      </c>
      <c r="CC76" s="19">
        <f t="shared" si="198"/>
        <v>244709.62719222371</v>
      </c>
      <c r="CD76" s="19">
        <f t="shared" si="198"/>
        <v>249603.8197360682</v>
      </c>
      <c r="CE76" s="19">
        <f t="shared" si="198"/>
        <v>254595.89613078957</v>
      </c>
      <c r="CF76" s="19">
        <f t="shared" si="198"/>
        <v>259687.81405340537</v>
      </c>
      <c r="CG76" s="19">
        <f t="shared" si="198"/>
        <v>264881.57033447345</v>
      </c>
      <c r="CH76" s="19">
        <f t="shared" ref="CH76:CL76" si="199">CG76*(1+CH$4)</f>
        <v>270179.20174116292</v>
      </c>
      <c r="CI76" s="19">
        <f t="shared" si="199"/>
        <v>275582.78577598621</v>
      </c>
      <c r="CJ76" s="19">
        <f t="shared" si="199"/>
        <v>281094.44149150595</v>
      </c>
      <c r="CK76" s="19">
        <f t="shared" si="199"/>
        <v>286716.33032133605</v>
      </c>
      <c r="CL76" s="19">
        <f t="shared" si="199"/>
        <v>292450.65692776279</v>
      </c>
      <c r="CM76" s="19">
        <f>IF('Critères de recherche'!$N$13&gt;0.01,'EntenteJuil2019 (avec boni)'!O76*(1.01+'Critères de recherche'!$N$13),0)</f>
        <v>0</v>
      </c>
      <c r="CN76" s="19">
        <f t="shared" ref="CN76:CP114" si="200">IF(CM76&lt;&gt;0,CM76*(CN$4+CN$6+1),0)</f>
        <v>0</v>
      </c>
      <c r="CO76" s="19">
        <f t="shared" si="200"/>
        <v>0</v>
      </c>
      <c r="CP76" s="19">
        <f t="shared" si="200"/>
        <v>0</v>
      </c>
    </row>
    <row r="77" spans="5:94" x14ac:dyDescent="0.25">
      <c r="E77" s="16" t="s">
        <v>24</v>
      </c>
      <c r="F77" s="17">
        <v>5</v>
      </c>
      <c r="G77" s="17">
        <v>5</v>
      </c>
      <c r="H77" s="17">
        <v>7</v>
      </c>
      <c r="I77" s="18">
        <v>59517</v>
      </c>
      <c r="J77" s="18">
        <v>60707</v>
      </c>
      <c r="K77" s="18">
        <v>61921</v>
      </c>
      <c r="L77" s="18">
        <v>63159</v>
      </c>
      <c r="M77" s="22">
        <v>64422</v>
      </c>
      <c r="N77" s="19">
        <v>66676.77</v>
      </c>
      <c r="O77" s="21">
        <v>68545</v>
      </c>
      <c r="P77" s="18">
        <v>69916</v>
      </c>
      <c r="Q77" s="18">
        <v>71489</v>
      </c>
      <c r="R77" s="18">
        <v>72740</v>
      </c>
      <c r="S77" s="18">
        <v>74195</v>
      </c>
      <c r="T77" s="19">
        <f>IF('Critères de recherche'!$N$13&gt;0.01,CP77*(1+T$4),S77*(1+T$4))</f>
        <v>75678.899999999994</v>
      </c>
      <c r="U77" s="19">
        <f t="shared" ref="U77" si="201">T77*(1+U$4)</f>
        <v>77192.477999999988</v>
      </c>
      <c r="V77" s="19">
        <f t="shared" ref="V77:CG77" si="202">U77*(1+V$4)</f>
        <v>78736.327559999991</v>
      </c>
      <c r="W77" s="19">
        <f t="shared" si="202"/>
        <v>80311.054111199992</v>
      </c>
      <c r="X77" s="19">
        <f t="shared" si="202"/>
        <v>81917.275193423993</v>
      </c>
      <c r="Y77" s="19">
        <f t="shared" si="202"/>
        <v>83555.62069729247</v>
      </c>
      <c r="Z77" s="19">
        <f t="shared" si="202"/>
        <v>85226.733111238325</v>
      </c>
      <c r="AA77" s="19">
        <f t="shared" si="202"/>
        <v>86931.2677734631</v>
      </c>
      <c r="AB77" s="19">
        <f t="shared" si="202"/>
        <v>88669.893128932366</v>
      </c>
      <c r="AC77" s="19">
        <f t="shared" si="202"/>
        <v>90443.290991511021</v>
      </c>
      <c r="AD77" s="19">
        <f t="shared" si="202"/>
        <v>92252.15681134125</v>
      </c>
      <c r="AE77" s="19">
        <f t="shared" si="202"/>
        <v>94097.199947568079</v>
      </c>
      <c r="AF77" s="19">
        <f t="shared" si="202"/>
        <v>95979.143946519442</v>
      </c>
      <c r="AG77" s="19">
        <f t="shared" si="202"/>
        <v>97898.726825449834</v>
      </c>
      <c r="AH77" s="19">
        <f t="shared" si="202"/>
        <v>99856.701361958825</v>
      </c>
      <c r="AI77" s="19">
        <f t="shared" si="202"/>
        <v>101853.83538919801</v>
      </c>
      <c r="AJ77" s="19">
        <f t="shared" si="202"/>
        <v>103890.91209698196</v>
      </c>
      <c r="AK77" s="19">
        <f t="shared" si="202"/>
        <v>105968.73033892161</v>
      </c>
      <c r="AL77" s="19">
        <f t="shared" si="202"/>
        <v>108088.10494570005</v>
      </c>
      <c r="AM77" s="19">
        <f t="shared" si="202"/>
        <v>110249.86704461405</v>
      </c>
      <c r="AN77" s="19">
        <f t="shared" si="202"/>
        <v>112454.86438550633</v>
      </c>
      <c r="AO77" s="19">
        <f t="shared" si="202"/>
        <v>114703.96167321646</v>
      </c>
      <c r="AP77" s="19">
        <f t="shared" si="202"/>
        <v>116998.04090668079</v>
      </c>
      <c r="AQ77" s="19">
        <f t="shared" si="202"/>
        <v>119338.00172481441</v>
      </c>
      <c r="AR77" s="19">
        <f t="shared" si="202"/>
        <v>121724.7617593107</v>
      </c>
      <c r="AS77" s="19">
        <f t="shared" si="202"/>
        <v>124159.25699449691</v>
      </c>
      <c r="AT77" s="19">
        <f t="shared" si="202"/>
        <v>126642.44213438686</v>
      </c>
      <c r="AU77" s="19">
        <f t="shared" si="202"/>
        <v>129175.2909770746</v>
      </c>
      <c r="AV77" s="19">
        <f t="shared" si="202"/>
        <v>131758.79679661611</v>
      </c>
      <c r="AW77" s="19">
        <f t="shared" si="202"/>
        <v>134393.97273254843</v>
      </c>
      <c r="AX77" s="19">
        <f t="shared" si="202"/>
        <v>137081.8521871994</v>
      </c>
      <c r="AY77" s="19">
        <f t="shared" si="202"/>
        <v>139823.48923094338</v>
      </c>
      <c r="AZ77" s="19">
        <f t="shared" si="202"/>
        <v>142619.95901556226</v>
      </c>
      <c r="BA77" s="19">
        <f t="shared" si="202"/>
        <v>145472.3581958735</v>
      </c>
      <c r="BB77" s="19">
        <f t="shared" si="202"/>
        <v>148381.80535979097</v>
      </c>
      <c r="BC77" s="19">
        <f t="shared" si="202"/>
        <v>151349.44146698678</v>
      </c>
      <c r="BD77" s="19">
        <f t="shared" si="202"/>
        <v>154376.43029632652</v>
      </c>
      <c r="BE77" s="19">
        <f t="shared" si="202"/>
        <v>157463.95890225304</v>
      </c>
      <c r="BF77" s="19">
        <f t="shared" si="202"/>
        <v>160613.23808029809</v>
      </c>
      <c r="BG77" s="19">
        <f t="shared" si="202"/>
        <v>163825.50284190406</v>
      </c>
      <c r="BH77" s="19">
        <f t="shared" si="202"/>
        <v>167102.01289874213</v>
      </c>
      <c r="BI77" s="19">
        <f t="shared" si="202"/>
        <v>170444.05315671698</v>
      </c>
      <c r="BJ77" s="19">
        <f t="shared" si="202"/>
        <v>173852.93421985133</v>
      </c>
      <c r="BK77" s="19">
        <f t="shared" si="202"/>
        <v>177329.99290424836</v>
      </c>
      <c r="BL77" s="19">
        <f t="shared" si="202"/>
        <v>180876.59276233334</v>
      </c>
      <c r="BM77" s="19">
        <f t="shared" si="202"/>
        <v>184494.12461758</v>
      </c>
      <c r="BN77" s="19">
        <f t="shared" si="202"/>
        <v>188184.00710993161</v>
      </c>
      <c r="BO77" s="19">
        <f t="shared" si="202"/>
        <v>191947.68725213024</v>
      </c>
      <c r="BP77" s="19">
        <f t="shared" si="202"/>
        <v>195786.64099717286</v>
      </c>
      <c r="BQ77" s="19">
        <f t="shared" si="202"/>
        <v>199702.37381711631</v>
      </c>
      <c r="BR77" s="19">
        <f t="shared" si="202"/>
        <v>203696.42129345864</v>
      </c>
      <c r="BS77" s="19">
        <f t="shared" si="202"/>
        <v>207770.34971932782</v>
      </c>
      <c r="BT77" s="19">
        <f t="shared" si="202"/>
        <v>211925.75671371436</v>
      </c>
      <c r="BU77" s="19">
        <f t="shared" si="202"/>
        <v>216164.27184798865</v>
      </c>
      <c r="BV77" s="19">
        <f t="shared" si="202"/>
        <v>220487.55728494842</v>
      </c>
      <c r="BW77" s="19">
        <f t="shared" si="202"/>
        <v>224897.30843064739</v>
      </c>
      <c r="BX77" s="19">
        <f t="shared" si="202"/>
        <v>229395.25459926034</v>
      </c>
      <c r="BY77" s="19">
        <f t="shared" si="202"/>
        <v>233983.15969124556</v>
      </c>
      <c r="BZ77" s="19">
        <f t="shared" si="202"/>
        <v>238662.82288507046</v>
      </c>
      <c r="CA77" s="19">
        <f t="shared" si="202"/>
        <v>243436.07934277187</v>
      </c>
      <c r="CB77" s="19">
        <f t="shared" si="202"/>
        <v>248304.80092962732</v>
      </c>
      <c r="CC77" s="19">
        <f t="shared" si="202"/>
        <v>253270.89694821989</v>
      </c>
      <c r="CD77" s="19">
        <f t="shared" si="202"/>
        <v>258336.3148871843</v>
      </c>
      <c r="CE77" s="19">
        <f t="shared" si="202"/>
        <v>263503.04118492798</v>
      </c>
      <c r="CF77" s="19">
        <f t="shared" si="202"/>
        <v>268773.10200862656</v>
      </c>
      <c r="CG77" s="19">
        <f t="shared" si="202"/>
        <v>274148.5640487991</v>
      </c>
      <c r="CH77" s="19">
        <f t="shared" ref="CH77:CL77" si="203">CG77*(1+CH$4)</f>
        <v>279631.53532977507</v>
      </c>
      <c r="CI77" s="19">
        <f t="shared" si="203"/>
        <v>285224.16603637056</v>
      </c>
      <c r="CJ77" s="19">
        <f t="shared" si="203"/>
        <v>290928.64935709798</v>
      </c>
      <c r="CK77" s="19">
        <f t="shared" si="203"/>
        <v>296747.22234423994</v>
      </c>
      <c r="CL77" s="19">
        <f t="shared" si="203"/>
        <v>302682.16679112474</v>
      </c>
      <c r="CM77" s="19">
        <f>IF('Critères de recherche'!$N$13&gt;0.01,'EntenteJuil2019 (avec boni)'!O77*(1.01+'Critères de recherche'!$N$13),0)</f>
        <v>0</v>
      </c>
      <c r="CN77" s="19">
        <f t="shared" si="200"/>
        <v>0</v>
      </c>
      <c r="CO77" s="19">
        <f t="shared" si="200"/>
        <v>0</v>
      </c>
      <c r="CP77" s="19">
        <f t="shared" si="200"/>
        <v>0</v>
      </c>
    </row>
    <row r="78" spans="5:94" x14ac:dyDescent="0.25">
      <c r="E78" s="16" t="s">
        <v>24</v>
      </c>
      <c r="F78" s="17">
        <v>6</v>
      </c>
      <c r="G78" s="17">
        <v>6</v>
      </c>
      <c r="H78" s="17">
        <v>7</v>
      </c>
      <c r="I78" s="18">
        <v>61622</v>
      </c>
      <c r="J78" s="18">
        <v>62854</v>
      </c>
      <c r="K78" s="18">
        <v>64111</v>
      </c>
      <c r="L78" s="18">
        <v>65393</v>
      </c>
      <c r="M78" s="22">
        <v>66701</v>
      </c>
      <c r="N78" s="19">
        <v>69035.535000000003</v>
      </c>
      <c r="O78" s="21">
        <v>70944</v>
      </c>
      <c r="P78" s="18">
        <v>72363</v>
      </c>
      <c r="Q78" s="18">
        <v>73991</v>
      </c>
      <c r="R78" s="18">
        <v>75286</v>
      </c>
      <c r="S78" s="18">
        <v>76792</v>
      </c>
      <c r="T78" s="19">
        <f>IF('Critères de recherche'!$N$13&gt;0.01,CP78*(1+T$4),S78*(1+T$4))</f>
        <v>78327.839999999997</v>
      </c>
      <c r="U78" s="19">
        <f t="shared" ref="U78" si="204">T78*(1+U$4)</f>
        <v>79894.396800000002</v>
      </c>
      <c r="V78" s="19">
        <f t="shared" ref="V78:CG78" si="205">U78*(1+V$4)</f>
        <v>81492.284736000001</v>
      </c>
      <c r="W78" s="19">
        <f t="shared" si="205"/>
        <v>83122.130430720004</v>
      </c>
      <c r="X78" s="19">
        <f t="shared" si="205"/>
        <v>84784.573039334413</v>
      </c>
      <c r="Y78" s="19">
        <f t="shared" si="205"/>
        <v>86480.264500121106</v>
      </c>
      <c r="Z78" s="19">
        <f t="shared" si="205"/>
        <v>88209.869790123528</v>
      </c>
      <c r="AA78" s="19">
        <f t="shared" si="205"/>
        <v>89974.067185926004</v>
      </c>
      <c r="AB78" s="19">
        <f t="shared" si="205"/>
        <v>91773.548529644526</v>
      </c>
      <c r="AC78" s="19">
        <f t="shared" si="205"/>
        <v>93609.019500237424</v>
      </c>
      <c r="AD78" s="19">
        <f t="shared" si="205"/>
        <v>95481.199890242176</v>
      </c>
      <c r="AE78" s="19">
        <f t="shared" si="205"/>
        <v>97390.823888047016</v>
      </c>
      <c r="AF78" s="19">
        <f t="shared" si="205"/>
        <v>99338.640365807965</v>
      </c>
      <c r="AG78" s="19">
        <f t="shared" si="205"/>
        <v>101325.41317312412</v>
      </c>
      <c r="AH78" s="19">
        <f t="shared" si="205"/>
        <v>103351.92143658661</v>
      </c>
      <c r="AI78" s="19">
        <f t="shared" si="205"/>
        <v>105418.95986531833</v>
      </c>
      <c r="AJ78" s="19">
        <f t="shared" si="205"/>
        <v>107527.3390626247</v>
      </c>
      <c r="AK78" s="19">
        <f t="shared" si="205"/>
        <v>109677.8858438772</v>
      </c>
      <c r="AL78" s="19">
        <f t="shared" si="205"/>
        <v>111871.44356075475</v>
      </c>
      <c r="AM78" s="19">
        <f t="shared" si="205"/>
        <v>114108.87243196985</v>
      </c>
      <c r="AN78" s="19">
        <f t="shared" si="205"/>
        <v>116391.04988060925</v>
      </c>
      <c r="AO78" s="19">
        <f t="shared" si="205"/>
        <v>118718.87087822144</v>
      </c>
      <c r="AP78" s="19">
        <f t="shared" si="205"/>
        <v>121093.24829578587</v>
      </c>
      <c r="AQ78" s="19">
        <f t="shared" si="205"/>
        <v>123515.1132617016</v>
      </c>
      <c r="AR78" s="19">
        <f t="shared" si="205"/>
        <v>125985.41552693563</v>
      </c>
      <c r="AS78" s="19">
        <f t="shared" si="205"/>
        <v>128505.12383747434</v>
      </c>
      <c r="AT78" s="19">
        <f t="shared" si="205"/>
        <v>131075.22631422384</v>
      </c>
      <c r="AU78" s="19">
        <f t="shared" si="205"/>
        <v>133696.7308405083</v>
      </c>
      <c r="AV78" s="19">
        <f t="shared" si="205"/>
        <v>136370.66545731848</v>
      </c>
      <c r="AW78" s="19">
        <f t="shared" si="205"/>
        <v>139098.07876646484</v>
      </c>
      <c r="AX78" s="19">
        <f t="shared" si="205"/>
        <v>141880.04034179414</v>
      </c>
      <c r="AY78" s="19">
        <f t="shared" si="205"/>
        <v>144717.64114863003</v>
      </c>
      <c r="AZ78" s="19">
        <f t="shared" si="205"/>
        <v>147611.99397160264</v>
      </c>
      <c r="BA78" s="19">
        <f t="shared" si="205"/>
        <v>150564.23385103469</v>
      </c>
      <c r="BB78" s="19">
        <f t="shared" si="205"/>
        <v>153575.5185280554</v>
      </c>
      <c r="BC78" s="19">
        <f t="shared" si="205"/>
        <v>156647.0288986165</v>
      </c>
      <c r="BD78" s="19">
        <f t="shared" si="205"/>
        <v>159779.96947658883</v>
      </c>
      <c r="BE78" s="19">
        <f t="shared" si="205"/>
        <v>162975.56886612059</v>
      </c>
      <c r="BF78" s="19">
        <f t="shared" si="205"/>
        <v>166235.08024344299</v>
      </c>
      <c r="BG78" s="19">
        <f t="shared" si="205"/>
        <v>169559.78184831186</v>
      </c>
      <c r="BH78" s="19">
        <f t="shared" si="205"/>
        <v>172950.9774852781</v>
      </c>
      <c r="BI78" s="19">
        <f t="shared" si="205"/>
        <v>176409.99703498365</v>
      </c>
      <c r="BJ78" s="19">
        <f t="shared" si="205"/>
        <v>179938.19697568333</v>
      </c>
      <c r="BK78" s="19">
        <f t="shared" si="205"/>
        <v>183536.96091519701</v>
      </c>
      <c r="BL78" s="19">
        <f t="shared" si="205"/>
        <v>187207.70013350094</v>
      </c>
      <c r="BM78" s="19">
        <f t="shared" si="205"/>
        <v>190951.85413617096</v>
      </c>
      <c r="BN78" s="19">
        <f t="shared" si="205"/>
        <v>194770.89121889439</v>
      </c>
      <c r="BO78" s="19">
        <f t="shared" si="205"/>
        <v>198666.30904327228</v>
      </c>
      <c r="BP78" s="19">
        <f t="shared" si="205"/>
        <v>202639.63522413772</v>
      </c>
      <c r="BQ78" s="19">
        <f t="shared" si="205"/>
        <v>206692.42792862048</v>
      </c>
      <c r="BR78" s="19">
        <f t="shared" si="205"/>
        <v>210826.2764871929</v>
      </c>
      <c r="BS78" s="19">
        <f t="shared" si="205"/>
        <v>215042.80201693677</v>
      </c>
      <c r="BT78" s="19">
        <f t="shared" si="205"/>
        <v>219343.65805727552</v>
      </c>
      <c r="BU78" s="19">
        <f t="shared" si="205"/>
        <v>223730.53121842103</v>
      </c>
      <c r="BV78" s="19">
        <f t="shared" si="205"/>
        <v>228205.14184278945</v>
      </c>
      <c r="BW78" s="19">
        <f t="shared" si="205"/>
        <v>232769.24467964526</v>
      </c>
      <c r="BX78" s="19">
        <f t="shared" si="205"/>
        <v>237424.62957323817</v>
      </c>
      <c r="BY78" s="19">
        <f t="shared" si="205"/>
        <v>242173.12216470295</v>
      </c>
      <c r="BZ78" s="19">
        <f t="shared" si="205"/>
        <v>247016.58460799701</v>
      </c>
      <c r="CA78" s="19">
        <f t="shared" si="205"/>
        <v>251956.91630015694</v>
      </c>
      <c r="CB78" s="19">
        <f t="shared" si="205"/>
        <v>256996.05462616007</v>
      </c>
      <c r="CC78" s="19">
        <f t="shared" si="205"/>
        <v>262135.97571868327</v>
      </c>
      <c r="CD78" s="19">
        <f t="shared" si="205"/>
        <v>267378.69523305696</v>
      </c>
      <c r="CE78" s="19">
        <f t="shared" si="205"/>
        <v>272726.26913771813</v>
      </c>
      <c r="CF78" s="19">
        <f t="shared" si="205"/>
        <v>278180.79452047253</v>
      </c>
      <c r="CG78" s="19">
        <f t="shared" si="205"/>
        <v>283744.41041088197</v>
      </c>
      <c r="CH78" s="19">
        <f t="shared" ref="CH78:CL78" si="206">CG78*(1+CH$4)</f>
        <v>289419.2986190996</v>
      </c>
      <c r="CI78" s="19">
        <f t="shared" si="206"/>
        <v>295207.68459148158</v>
      </c>
      <c r="CJ78" s="19">
        <f t="shared" si="206"/>
        <v>301111.83828331123</v>
      </c>
      <c r="CK78" s="19">
        <f t="shared" si="206"/>
        <v>307134.07504897745</v>
      </c>
      <c r="CL78" s="19">
        <f t="shared" si="206"/>
        <v>313276.75654995703</v>
      </c>
      <c r="CM78" s="19">
        <f>IF('Critères de recherche'!$N$13&gt;0.01,'EntenteJuil2019 (avec boni)'!O78*(1.01+'Critères de recherche'!$N$13),0)</f>
        <v>0</v>
      </c>
      <c r="CN78" s="19">
        <f t="shared" si="200"/>
        <v>0</v>
      </c>
      <c r="CO78" s="19">
        <f t="shared" si="200"/>
        <v>0</v>
      </c>
      <c r="CP78" s="19">
        <f t="shared" si="200"/>
        <v>0</v>
      </c>
    </row>
    <row r="79" spans="5:94" x14ac:dyDescent="0.25">
      <c r="E79" s="16" t="s">
        <v>24</v>
      </c>
      <c r="F79" s="17">
        <v>7</v>
      </c>
      <c r="G79" s="17">
        <v>7</v>
      </c>
      <c r="H79" s="17">
        <v>7</v>
      </c>
      <c r="I79" s="18">
        <v>63784</v>
      </c>
      <c r="J79" s="18">
        <v>65060</v>
      </c>
      <c r="K79" s="18">
        <v>66361</v>
      </c>
      <c r="L79" s="18">
        <v>67688</v>
      </c>
      <c r="M79" s="22">
        <v>69042</v>
      </c>
      <c r="N79" s="19">
        <v>71458.47</v>
      </c>
      <c r="O79" s="21">
        <v>73795</v>
      </c>
      <c r="P79" s="18">
        <v>75271</v>
      </c>
      <c r="Q79" s="18">
        <v>76965</v>
      </c>
      <c r="R79" s="18">
        <v>78312</v>
      </c>
      <c r="S79" s="18">
        <v>79878</v>
      </c>
      <c r="T79" s="19">
        <f>IF('Critères de recherche'!$N$13&gt;0.01,CP79*(1+T$4),S79*(1+T$4))</f>
        <v>81475.56</v>
      </c>
      <c r="U79" s="19">
        <f t="shared" ref="U79" si="207">T79*(1+U$4)</f>
        <v>83105.071200000006</v>
      </c>
      <c r="V79" s="19">
        <f t="shared" ref="V79:CG79" si="208">U79*(1+V$4)</f>
        <v>84767.172624000013</v>
      </c>
      <c r="W79" s="19">
        <f t="shared" si="208"/>
        <v>86462.516076480009</v>
      </c>
      <c r="X79" s="19">
        <f t="shared" si="208"/>
        <v>88191.766398009611</v>
      </c>
      <c r="Y79" s="19">
        <f t="shared" si="208"/>
        <v>89955.601725969798</v>
      </c>
      <c r="Z79" s="19">
        <f t="shared" si="208"/>
        <v>91754.71376048919</v>
      </c>
      <c r="AA79" s="19">
        <f t="shared" si="208"/>
        <v>93589.808035698981</v>
      </c>
      <c r="AB79" s="19">
        <f t="shared" si="208"/>
        <v>95461.604196412969</v>
      </c>
      <c r="AC79" s="19">
        <f t="shared" si="208"/>
        <v>97370.836280341231</v>
      </c>
      <c r="AD79" s="19">
        <f t="shared" si="208"/>
        <v>99318.253005948063</v>
      </c>
      <c r="AE79" s="19">
        <f t="shared" si="208"/>
        <v>101304.61806606702</v>
      </c>
      <c r="AF79" s="19">
        <f t="shared" si="208"/>
        <v>103330.71042738836</v>
      </c>
      <c r="AG79" s="19">
        <f t="shared" si="208"/>
        <v>105397.32463593612</v>
      </c>
      <c r="AH79" s="19">
        <f t="shared" si="208"/>
        <v>107505.27112865484</v>
      </c>
      <c r="AI79" s="19">
        <f t="shared" si="208"/>
        <v>109655.37655122795</v>
      </c>
      <c r="AJ79" s="19">
        <f t="shared" si="208"/>
        <v>111848.48408225251</v>
      </c>
      <c r="AK79" s="19">
        <f t="shared" si="208"/>
        <v>114085.45376389756</v>
      </c>
      <c r="AL79" s="19">
        <f t="shared" si="208"/>
        <v>116367.16283917551</v>
      </c>
      <c r="AM79" s="19">
        <f t="shared" si="208"/>
        <v>118694.50609595902</v>
      </c>
      <c r="AN79" s="19">
        <f t="shared" si="208"/>
        <v>121068.39621787819</v>
      </c>
      <c r="AO79" s="19">
        <f t="shared" si="208"/>
        <v>123489.76414223576</v>
      </c>
      <c r="AP79" s="19">
        <f t="shared" si="208"/>
        <v>125959.55942508047</v>
      </c>
      <c r="AQ79" s="19">
        <f t="shared" si="208"/>
        <v>128478.75061358209</v>
      </c>
      <c r="AR79" s="19">
        <f t="shared" si="208"/>
        <v>131048.32562585373</v>
      </c>
      <c r="AS79" s="19">
        <f t="shared" si="208"/>
        <v>133669.2921383708</v>
      </c>
      <c r="AT79" s="19">
        <f t="shared" si="208"/>
        <v>136342.67798113823</v>
      </c>
      <c r="AU79" s="19">
        <f t="shared" si="208"/>
        <v>139069.531540761</v>
      </c>
      <c r="AV79" s="19">
        <f t="shared" si="208"/>
        <v>141850.92217157624</v>
      </c>
      <c r="AW79" s="19">
        <f t="shared" si="208"/>
        <v>144687.94061500777</v>
      </c>
      <c r="AX79" s="19">
        <f t="shared" si="208"/>
        <v>147581.69942730793</v>
      </c>
      <c r="AY79" s="19">
        <f t="shared" si="208"/>
        <v>150533.33341585408</v>
      </c>
      <c r="AZ79" s="19">
        <f t="shared" si="208"/>
        <v>153544.00008417116</v>
      </c>
      <c r="BA79" s="19">
        <f t="shared" si="208"/>
        <v>156614.88008585459</v>
      </c>
      <c r="BB79" s="19">
        <f t="shared" si="208"/>
        <v>159747.17768757168</v>
      </c>
      <c r="BC79" s="19">
        <f t="shared" si="208"/>
        <v>162942.1212413231</v>
      </c>
      <c r="BD79" s="19">
        <f t="shared" si="208"/>
        <v>166200.96366614956</v>
      </c>
      <c r="BE79" s="19">
        <f t="shared" si="208"/>
        <v>169524.98293947257</v>
      </c>
      <c r="BF79" s="19">
        <f t="shared" si="208"/>
        <v>172915.48259826202</v>
      </c>
      <c r="BG79" s="19">
        <f t="shared" si="208"/>
        <v>176373.79225022727</v>
      </c>
      <c r="BH79" s="19">
        <f t="shared" si="208"/>
        <v>179901.26809523182</v>
      </c>
      <c r="BI79" s="19">
        <f t="shared" si="208"/>
        <v>183499.29345713646</v>
      </c>
      <c r="BJ79" s="19">
        <f t="shared" si="208"/>
        <v>187169.27932627918</v>
      </c>
      <c r="BK79" s="19">
        <f t="shared" si="208"/>
        <v>190912.66491280476</v>
      </c>
      <c r="BL79" s="19">
        <f t="shared" si="208"/>
        <v>194730.91821106087</v>
      </c>
      <c r="BM79" s="19">
        <f t="shared" si="208"/>
        <v>198625.53657528208</v>
      </c>
      <c r="BN79" s="19">
        <f t="shared" si="208"/>
        <v>202598.04730678772</v>
      </c>
      <c r="BO79" s="19">
        <f t="shared" si="208"/>
        <v>206650.00825292346</v>
      </c>
      <c r="BP79" s="19">
        <f t="shared" si="208"/>
        <v>210783.00841798194</v>
      </c>
      <c r="BQ79" s="19">
        <f t="shared" si="208"/>
        <v>214998.66858634158</v>
      </c>
      <c r="BR79" s="19">
        <f t="shared" si="208"/>
        <v>219298.64195806842</v>
      </c>
      <c r="BS79" s="19">
        <f t="shared" si="208"/>
        <v>223684.61479722979</v>
      </c>
      <c r="BT79" s="19">
        <f t="shared" si="208"/>
        <v>228158.3070931744</v>
      </c>
      <c r="BU79" s="19">
        <f t="shared" si="208"/>
        <v>232721.47323503791</v>
      </c>
      <c r="BV79" s="19">
        <f t="shared" si="208"/>
        <v>237375.90269973865</v>
      </c>
      <c r="BW79" s="19">
        <f t="shared" si="208"/>
        <v>242123.42075373343</v>
      </c>
      <c r="BX79" s="19">
        <f t="shared" si="208"/>
        <v>246965.88916880809</v>
      </c>
      <c r="BY79" s="19">
        <f t="shared" si="208"/>
        <v>251905.20695218426</v>
      </c>
      <c r="BZ79" s="19">
        <f t="shared" si="208"/>
        <v>256943.31109122795</v>
      </c>
      <c r="CA79" s="19">
        <f t="shared" si="208"/>
        <v>262082.17731305253</v>
      </c>
      <c r="CB79" s="19">
        <f t="shared" si="208"/>
        <v>267323.82085931359</v>
      </c>
      <c r="CC79" s="19">
        <f t="shared" si="208"/>
        <v>272670.29727649986</v>
      </c>
      <c r="CD79" s="19">
        <f t="shared" si="208"/>
        <v>278123.70322202984</v>
      </c>
      <c r="CE79" s="19">
        <f t="shared" si="208"/>
        <v>283686.17728647043</v>
      </c>
      <c r="CF79" s="19">
        <f t="shared" si="208"/>
        <v>289359.90083219984</v>
      </c>
      <c r="CG79" s="19">
        <f t="shared" si="208"/>
        <v>295147.09884884383</v>
      </c>
      <c r="CH79" s="19">
        <f t="shared" ref="CH79:CL79" si="209">CG79*(1+CH$4)</f>
        <v>301050.0408258207</v>
      </c>
      <c r="CI79" s="19">
        <f t="shared" si="209"/>
        <v>307071.04164233711</v>
      </c>
      <c r="CJ79" s="19">
        <f t="shared" si="209"/>
        <v>313212.46247518383</v>
      </c>
      <c r="CK79" s="19">
        <f t="shared" si="209"/>
        <v>319476.71172468748</v>
      </c>
      <c r="CL79" s="19">
        <f t="shared" si="209"/>
        <v>325866.24595918122</v>
      </c>
      <c r="CM79" s="19">
        <f>IF('Critères de recherche'!$N$13&gt;0.01,'EntenteJuil2019 (avec boni)'!O79*(1.01+'Critères de recherche'!$N$13),0)</f>
        <v>0</v>
      </c>
      <c r="CN79" s="19">
        <f t="shared" si="200"/>
        <v>0</v>
      </c>
      <c r="CO79" s="19">
        <f t="shared" si="200"/>
        <v>0</v>
      </c>
      <c r="CP79" s="19">
        <f t="shared" si="200"/>
        <v>0</v>
      </c>
    </row>
    <row r="80" spans="5:94" x14ac:dyDescent="0.25">
      <c r="E80" s="16" t="s">
        <v>25</v>
      </c>
      <c r="F80" s="17">
        <v>1</v>
      </c>
      <c r="G80" s="17">
        <v>1</v>
      </c>
      <c r="H80" s="17">
        <v>3</v>
      </c>
      <c r="I80" s="18">
        <v>59107</v>
      </c>
      <c r="J80" s="18">
        <v>60298</v>
      </c>
      <c r="K80" s="18">
        <v>61495</v>
      </c>
      <c r="L80" s="18">
        <v>62725</v>
      </c>
      <c r="M80" s="22">
        <v>63980</v>
      </c>
      <c r="N80" s="19">
        <v>66219.3</v>
      </c>
      <c r="O80" s="21">
        <v>68545</v>
      </c>
      <c r="P80" s="18">
        <v>69916</v>
      </c>
      <c r="Q80" s="18">
        <v>71489</v>
      </c>
      <c r="R80" s="18">
        <v>72740</v>
      </c>
      <c r="S80" s="18">
        <v>74195</v>
      </c>
      <c r="T80" s="19">
        <f>IF('Critères de recherche'!$N$13&gt;0.01,CP80*(1+T$4),S80*(1+T$4))</f>
        <v>75678.899999999994</v>
      </c>
      <c r="U80" s="19">
        <f t="shared" ref="U80" si="210">T80*(1+U$4)</f>
        <v>77192.477999999988</v>
      </c>
      <c r="V80" s="19">
        <f t="shared" ref="V80:CG80" si="211">U80*(1+V$4)</f>
        <v>78736.327559999991</v>
      </c>
      <c r="W80" s="19">
        <f t="shared" si="211"/>
        <v>80311.054111199992</v>
      </c>
      <c r="X80" s="19">
        <f t="shared" si="211"/>
        <v>81917.275193423993</v>
      </c>
      <c r="Y80" s="19">
        <f t="shared" si="211"/>
        <v>83555.62069729247</v>
      </c>
      <c r="Z80" s="19">
        <f t="shared" si="211"/>
        <v>85226.733111238325</v>
      </c>
      <c r="AA80" s="19">
        <f t="shared" si="211"/>
        <v>86931.2677734631</v>
      </c>
      <c r="AB80" s="19">
        <f t="shared" si="211"/>
        <v>88669.893128932366</v>
      </c>
      <c r="AC80" s="19">
        <f t="shared" si="211"/>
        <v>90443.290991511021</v>
      </c>
      <c r="AD80" s="19">
        <f t="shared" si="211"/>
        <v>92252.15681134125</v>
      </c>
      <c r="AE80" s="19">
        <f t="shared" si="211"/>
        <v>94097.199947568079</v>
      </c>
      <c r="AF80" s="19">
        <f t="shared" si="211"/>
        <v>95979.143946519442</v>
      </c>
      <c r="AG80" s="19">
        <f t="shared" si="211"/>
        <v>97898.726825449834</v>
      </c>
      <c r="AH80" s="19">
        <f t="shared" si="211"/>
        <v>99856.701361958825</v>
      </c>
      <c r="AI80" s="19">
        <f t="shared" si="211"/>
        <v>101853.83538919801</v>
      </c>
      <c r="AJ80" s="19">
        <f t="shared" si="211"/>
        <v>103890.91209698196</v>
      </c>
      <c r="AK80" s="19">
        <f t="shared" si="211"/>
        <v>105968.73033892161</v>
      </c>
      <c r="AL80" s="19">
        <f t="shared" si="211"/>
        <v>108088.10494570005</v>
      </c>
      <c r="AM80" s="19">
        <f t="shared" si="211"/>
        <v>110249.86704461405</v>
      </c>
      <c r="AN80" s="19">
        <f t="shared" si="211"/>
        <v>112454.86438550633</v>
      </c>
      <c r="AO80" s="19">
        <f t="shared" si="211"/>
        <v>114703.96167321646</v>
      </c>
      <c r="AP80" s="19">
        <f t="shared" si="211"/>
        <v>116998.04090668079</v>
      </c>
      <c r="AQ80" s="19">
        <f t="shared" si="211"/>
        <v>119338.00172481441</v>
      </c>
      <c r="AR80" s="19">
        <f t="shared" si="211"/>
        <v>121724.7617593107</v>
      </c>
      <c r="AS80" s="19">
        <f t="shared" si="211"/>
        <v>124159.25699449691</v>
      </c>
      <c r="AT80" s="19">
        <f t="shared" si="211"/>
        <v>126642.44213438686</v>
      </c>
      <c r="AU80" s="19">
        <f t="shared" si="211"/>
        <v>129175.2909770746</v>
      </c>
      <c r="AV80" s="19">
        <f t="shared" si="211"/>
        <v>131758.79679661611</v>
      </c>
      <c r="AW80" s="19">
        <f t="shared" si="211"/>
        <v>134393.97273254843</v>
      </c>
      <c r="AX80" s="19">
        <f t="shared" si="211"/>
        <v>137081.8521871994</v>
      </c>
      <c r="AY80" s="19">
        <f t="shared" si="211"/>
        <v>139823.48923094338</v>
      </c>
      <c r="AZ80" s="19">
        <f t="shared" si="211"/>
        <v>142619.95901556226</v>
      </c>
      <c r="BA80" s="19">
        <f t="shared" si="211"/>
        <v>145472.3581958735</v>
      </c>
      <c r="BB80" s="19">
        <f t="shared" si="211"/>
        <v>148381.80535979097</v>
      </c>
      <c r="BC80" s="19">
        <f t="shared" si="211"/>
        <v>151349.44146698678</v>
      </c>
      <c r="BD80" s="19">
        <f t="shared" si="211"/>
        <v>154376.43029632652</v>
      </c>
      <c r="BE80" s="19">
        <f t="shared" si="211"/>
        <v>157463.95890225304</v>
      </c>
      <c r="BF80" s="19">
        <f t="shared" si="211"/>
        <v>160613.23808029809</v>
      </c>
      <c r="BG80" s="19">
        <f t="shared" si="211"/>
        <v>163825.50284190406</v>
      </c>
      <c r="BH80" s="19">
        <f t="shared" si="211"/>
        <v>167102.01289874213</v>
      </c>
      <c r="BI80" s="19">
        <f t="shared" si="211"/>
        <v>170444.05315671698</v>
      </c>
      <c r="BJ80" s="19">
        <f t="shared" si="211"/>
        <v>173852.93421985133</v>
      </c>
      <c r="BK80" s="19">
        <f t="shared" si="211"/>
        <v>177329.99290424836</v>
      </c>
      <c r="BL80" s="19">
        <f t="shared" si="211"/>
        <v>180876.59276233334</v>
      </c>
      <c r="BM80" s="19">
        <f t="shared" si="211"/>
        <v>184494.12461758</v>
      </c>
      <c r="BN80" s="19">
        <f t="shared" si="211"/>
        <v>188184.00710993161</v>
      </c>
      <c r="BO80" s="19">
        <f t="shared" si="211"/>
        <v>191947.68725213024</v>
      </c>
      <c r="BP80" s="19">
        <f t="shared" si="211"/>
        <v>195786.64099717286</v>
      </c>
      <c r="BQ80" s="19">
        <f t="shared" si="211"/>
        <v>199702.37381711631</v>
      </c>
      <c r="BR80" s="19">
        <f t="shared" si="211"/>
        <v>203696.42129345864</v>
      </c>
      <c r="BS80" s="19">
        <f t="shared" si="211"/>
        <v>207770.34971932782</v>
      </c>
      <c r="BT80" s="19">
        <f t="shared" si="211"/>
        <v>211925.75671371436</v>
      </c>
      <c r="BU80" s="19">
        <f t="shared" si="211"/>
        <v>216164.27184798865</v>
      </c>
      <c r="BV80" s="19">
        <f t="shared" si="211"/>
        <v>220487.55728494842</v>
      </c>
      <c r="BW80" s="19">
        <f t="shared" si="211"/>
        <v>224897.30843064739</v>
      </c>
      <c r="BX80" s="19">
        <f t="shared" si="211"/>
        <v>229395.25459926034</v>
      </c>
      <c r="BY80" s="19">
        <f t="shared" si="211"/>
        <v>233983.15969124556</v>
      </c>
      <c r="BZ80" s="19">
        <f t="shared" si="211"/>
        <v>238662.82288507046</v>
      </c>
      <c r="CA80" s="19">
        <f t="shared" si="211"/>
        <v>243436.07934277187</v>
      </c>
      <c r="CB80" s="19">
        <f t="shared" si="211"/>
        <v>248304.80092962732</v>
      </c>
      <c r="CC80" s="19">
        <f t="shared" si="211"/>
        <v>253270.89694821989</v>
      </c>
      <c r="CD80" s="19">
        <f t="shared" si="211"/>
        <v>258336.3148871843</v>
      </c>
      <c r="CE80" s="19">
        <f t="shared" si="211"/>
        <v>263503.04118492798</v>
      </c>
      <c r="CF80" s="19">
        <f t="shared" si="211"/>
        <v>268773.10200862656</v>
      </c>
      <c r="CG80" s="19">
        <f t="shared" si="211"/>
        <v>274148.5640487991</v>
      </c>
      <c r="CH80" s="19">
        <f t="shared" ref="CH80:CL80" si="212">CG80*(1+CH$4)</f>
        <v>279631.53532977507</v>
      </c>
      <c r="CI80" s="19">
        <f t="shared" si="212"/>
        <v>285224.16603637056</v>
      </c>
      <c r="CJ80" s="19">
        <f t="shared" si="212"/>
        <v>290928.64935709798</v>
      </c>
      <c r="CK80" s="19">
        <f t="shared" si="212"/>
        <v>296747.22234423994</v>
      </c>
      <c r="CL80" s="19">
        <f t="shared" si="212"/>
        <v>302682.16679112474</v>
      </c>
      <c r="CM80" s="19">
        <f>IF('Critères de recherche'!$N$13&gt;0.01,'EntenteJuil2019 (avec boni)'!O80*(1.01+'Critères de recherche'!$N$13),0)</f>
        <v>0</v>
      </c>
      <c r="CN80" s="19">
        <f t="shared" si="200"/>
        <v>0</v>
      </c>
      <c r="CO80" s="19">
        <f t="shared" si="200"/>
        <v>0</v>
      </c>
      <c r="CP80" s="19">
        <f t="shared" si="200"/>
        <v>0</v>
      </c>
    </row>
    <row r="81" spans="5:94" x14ac:dyDescent="0.25">
      <c r="E81" s="16" t="s">
        <v>25</v>
      </c>
      <c r="F81" s="17">
        <v>2</v>
      </c>
      <c r="G81" s="17">
        <v>2</v>
      </c>
      <c r="H81" s="17">
        <v>3</v>
      </c>
      <c r="I81" s="18">
        <v>61361</v>
      </c>
      <c r="J81" s="18">
        <v>62588</v>
      </c>
      <c r="K81" s="18">
        <v>63840</v>
      </c>
      <c r="L81" s="18">
        <v>65117</v>
      </c>
      <c r="M81" s="22">
        <v>66419</v>
      </c>
      <c r="N81" s="19">
        <v>68743.664999999994</v>
      </c>
      <c r="O81" s="21">
        <v>70944</v>
      </c>
      <c r="P81" s="18">
        <v>72363</v>
      </c>
      <c r="Q81" s="18">
        <v>73991</v>
      </c>
      <c r="R81" s="18">
        <v>75286</v>
      </c>
      <c r="S81" s="18">
        <v>76792</v>
      </c>
      <c r="T81" s="19">
        <f>IF('Critères de recherche'!$N$13&gt;0.01,CP81*(1+T$4),S81*(1+T$4))</f>
        <v>78327.839999999997</v>
      </c>
      <c r="U81" s="19">
        <f t="shared" ref="U81" si="213">T81*(1+U$4)</f>
        <v>79894.396800000002</v>
      </c>
      <c r="V81" s="19">
        <f t="shared" ref="V81:CG81" si="214">U81*(1+V$4)</f>
        <v>81492.284736000001</v>
      </c>
      <c r="W81" s="19">
        <f t="shared" si="214"/>
        <v>83122.130430720004</v>
      </c>
      <c r="X81" s="19">
        <f t="shared" si="214"/>
        <v>84784.573039334413</v>
      </c>
      <c r="Y81" s="19">
        <f t="shared" si="214"/>
        <v>86480.264500121106</v>
      </c>
      <c r="Z81" s="19">
        <f t="shared" si="214"/>
        <v>88209.869790123528</v>
      </c>
      <c r="AA81" s="19">
        <f t="shared" si="214"/>
        <v>89974.067185926004</v>
      </c>
      <c r="AB81" s="19">
        <f t="shared" si="214"/>
        <v>91773.548529644526</v>
      </c>
      <c r="AC81" s="19">
        <f t="shared" si="214"/>
        <v>93609.019500237424</v>
      </c>
      <c r="AD81" s="19">
        <f t="shared" si="214"/>
        <v>95481.199890242176</v>
      </c>
      <c r="AE81" s="19">
        <f t="shared" si="214"/>
        <v>97390.823888047016</v>
      </c>
      <c r="AF81" s="19">
        <f t="shared" si="214"/>
        <v>99338.640365807965</v>
      </c>
      <c r="AG81" s="19">
        <f t="shared" si="214"/>
        <v>101325.41317312412</v>
      </c>
      <c r="AH81" s="19">
        <f t="shared" si="214"/>
        <v>103351.92143658661</v>
      </c>
      <c r="AI81" s="19">
        <f t="shared" si="214"/>
        <v>105418.95986531833</v>
      </c>
      <c r="AJ81" s="19">
        <f t="shared" si="214"/>
        <v>107527.3390626247</v>
      </c>
      <c r="AK81" s="19">
        <f t="shared" si="214"/>
        <v>109677.8858438772</v>
      </c>
      <c r="AL81" s="19">
        <f t="shared" si="214"/>
        <v>111871.44356075475</v>
      </c>
      <c r="AM81" s="19">
        <f t="shared" si="214"/>
        <v>114108.87243196985</v>
      </c>
      <c r="AN81" s="19">
        <f t="shared" si="214"/>
        <v>116391.04988060925</v>
      </c>
      <c r="AO81" s="19">
        <f t="shared" si="214"/>
        <v>118718.87087822144</v>
      </c>
      <c r="AP81" s="19">
        <f t="shared" si="214"/>
        <v>121093.24829578587</v>
      </c>
      <c r="AQ81" s="19">
        <f t="shared" si="214"/>
        <v>123515.1132617016</v>
      </c>
      <c r="AR81" s="19">
        <f t="shared" si="214"/>
        <v>125985.41552693563</v>
      </c>
      <c r="AS81" s="19">
        <f t="shared" si="214"/>
        <v>128505.12383747434</v>
      </c>
      <c r="AT81" s="19">
        <f t="shared" si="214"/>
        <v>131075.22631422384</v>
      </c>
      <c r="AU81" s="19">
        <f t="shared" si="214"/>
        <v>133696.7308405083</v>
      </c>
      <c r="AV81" s="19">
        <f t="shared" si="214"/>
        <v>136370.66545731848</v>
      </c>
      <c r="AW81" s="19">
        <f t="shared" si="214"/>
        <v>139098.07876646484</v>
      </c>
      <c r="AX81" s="19">
        <f t="shared" si="214"/>
        <v>141880.04034179414</v>
      </c>
      <c r="AY81" s="19">
        <f t="shared" si="214"/>
        <v>144717.64114863003</v>
      </c>
      <c r="AZ81" s="19">
        <f t="shared" si="214"/>
        <v>147611.99397160264</v>
      </c>
      <c r="BA81" s="19">
        <f t="shared" si="214"/>
        <v>150564.23385103469</v>
      </c>
      <c r="BB81" s="19">
        <f t="shared" si="214"/>
        <v>153575.5185280554</v>
      </c>
      <c r="BC81" s="19">
        <f t="shared" si="214"/>
        <v>156647.0288986165</v>
      </c>
      <c r="BD81" s="19">
        <f t="shared" si="214"/>
        <v>159779.96947658883</v>
      </c>
      <c r="BE81" s="19">
        <f t="shared" si="214"/>
        <v>162975.56886612059</v>
      </c>
      <c r="BF81" s="19">
        <f t="shared" si="214"/>
        <v>166235.08024344299</v>
      </c>
      <c r="BG81" s="19">
        <f t="shared" si="214"/>
        <v>169559.78184831186</v>
      </c>
      <c r="BH81" s="19">
        <f t="shared" si="214"/>
        <v>172950.9774852781</v>
      </c>
      <c r="BI81" s="19">
        <f t="shared" si="214"/>
        <v>176409.99703498365</v>
      </c>
      <c r="BJ81" s="19">
        <f t="shared" si="214"/>
        <v>179938.19697568333</v>
      </c>
      <c r="BK81" s="19">
        <f t="shared" si="214"/>
        <v>183536.96091519701</v>
      </c>
      <c r="BL81" s="19">
        <f t="shared" si="214"/>
        <v>187207.70013350094</v>
      </c>
      <c r="BM81" s="19">
        <f t="shared" si="214"/>
        <v>190951.85413617096</v>
      </c>
      <c r="BN81" s="19">
        <f t="shared" si="214"/>
        <v>194770.89121889439</v>
      </c>
      <c r="BO81" s="19">
        <f t="shared" si="214"/>
        <v>198666.30904327228</v>
      </c>
      <c r="BP81" s="19">
        <f t="shared" si="214"/>
        <v>202639.63522413772</v>
      </c>
      <c r="BQ81" s="19">
        <f t="shared" si="214"/>
        <v>206692.42792862048</v>
      </c>
      <c r="BR81" s="19">
        <f t="shared" si="214"/>
        <v>210826.2764871929</v>
      </c>
      <c r="BS81" s="19">
        <f t="shared" si="214"/>
        <v>215042.80201693677</v>
      </c>
      <c r="BT81" s="19">
        <f t="shared" si="214"/>
        <v>219343.65805727552</v>
      </c>
      <c r="BU81" s="19">
        <f t="shared" si="214"/>
        <v>223730.53121842103</v>
      </c>
      <c r="BV81" s="19">
        <f t="shared" si="214"/>
        <v>228205.14184278945</v>
      </c>
      <c r="BW81" s="19">
        <f t="shared" si="214"/>
        <v>232769.24467964526</v>
      </c>
      <c r="BX81" s="19">
        <f t="shared" si="214"/>
        <v>237424.62957323817</v>
      </c>
      <c r="BY81" s="19">
        <f t="shared" si="214"/>
        <v>242173.12216470295</v>
      </c>
      <c r="BZ81" s="19">
        <f t="shared" si="214"/>
        <v>247016.58460799701</v>
      </c>
      <c r="CA81" s="19">
        <f t="shared" si="214"/>
        <v>251956.91630015694</v>
      </c>
      <c r="CB81" s="19">
        <f t="shared" si="214"/>
        <v>256996.05462616007</v>
      </c>
      <c r="CC81" s="19">
        <f t="shared" si="214"/>
        <v>262135.97571868327</v>
      </c>
      <c r="CD81" s="19">
        <f t="shared" si="214"/>
        <v>267378.69523305696</v>
      </c>
      <c r="CE81" s="19">
        <f t="shared" si="214"/>
        <v>272726.26913771813</v>
      </c>
      <c r="CF81" s="19">
        <f t="shared" si="214"/>
        <v>278180.79452047253</v>
      </c>
      <c r="CG81" s="19">
        <f t="shared" si="214"/>
        <v>283744.41041088197</v>
      </c>
      <c r="CH81" s="19">
        <f t="shared" ref="CH81:CL81" si="215">CG81*(1+CH$4)</f>
        <v>289419.2986190996</v>
      </c>
      <c r="CI81" s="19">
        <f t="shared" si="215"/>
        <v>295207.68459148158</v>
      </c>
      <c r="CJ81" s="19">
        <f t="shared" si="215"/>
        <v>301111.83828331123</v>
      </c>
      <c r="CK81" s="19">
        <f t="shared" si="215"/>
        <v>307134.07504897745</v>
      </c>
      <c r="CL81" s="19">
        <f t="shared" si="215"/>
        <v>313276.75654995703</v>
      </c>
      <c r="CM81" s="19">
        <f>IF('Critères de recherche'!$N$13&gt;0.01,'EntenteJuil2019 (avec boni)'!O81*(1.01+'Critères de recherche'!$N$13),0)</f>
        <v>0</v>
      </c>
      <c r="CN81" s="19">
        <f t="shared" si="200"/>
        <v>0</v>
      </c>
      <c r="CO81" s="19">
        <f t="shared" si="200"/>
        <v>0</v>
      </c>
      <c r="CP81" s="19">
        <f t="shared" si="200"/>
        <v>0</v>
      </c>
    </row>
    <row r="82" spans="5:94" x14ac:dyDescent="0.25">
      <c r="E82" s="16" t="s">
        <v>25</v>
      </c>
      <c r="F82" s="17">
        <v>3</v>
      </c>
      <c r="G82" s="17">
        <v>3</v>
      </c>
      <c r="H82" s="17">
        <v>3</v>
      </c>
      <c r="I82" s="18">
        <v>63784</v>
      </c>
      <c r="J82" s="18">
        <v>65060</v>
      </c>
      <c r="K82" s="18">
        <v>66361</v>
      </c>
      <c r="L82" s="18">
        <v>67688</v>
      </c>
      <c r="M82" s="22">
        <v>69042</v>
      </c>
      <c r="N82" s="19">
        <v>71458.47</v>
      </c>
      <c r="O82" s="21">
        <v>73795</v>
      </c>
      <c r="P82" s="18">
        <v>75271</v>
      </c>
      <c r="Q82" s="18">
        <v>76965</v>
      </c>
      <c r="R82" s="18">
        <v>78312</v>
      </c>
      <c r="S82" s="18">
        <v>79878</v>
      </c>
      <c r="T82" s="19">
        <f>IF('Critères de recherche'!$N$13&gt;0.01,CP82*(1+T$4),S82*(1+T$4))</f>
        <v>81475.56</v>
      </c>
      <c r="U82" s="19">
        <f t="shared" ref="U82" si="216">T82*(1+U$4)</f>
        <v>83105.071200000006</v>
      </c>
      <c r="V82" s="19">
        <f t="shared" ref="V82:CG82" si="217">U82*(1+V$4)</f>
        <v>84767.172624000013</v>
      </c>
      <c r="W82" s="19">
        <f t="shared" si="217"/>
        <v>86462.516076480009</v>
      </c>
      <c r="X82" s="19">
        <f t="shared" si="217"/>
        <v>88191.766398009611</v>
      </c>
      <c r="Y82" s="19">
        <f t="shared" si="217"/>
        <v>89955.601725969798</v>
      </c>
      <c r="Z82" s="19">
        <f t="shared" si="217"/>
        <v>91754.71376048919</v>
      </c>
      <c r="AA82" s="19">
        <f t="shared" si="217"/>
        <v>93589.808035698981</v>
      </c>
      <c r="AB82" s="19">
        <f t="shared" si="217"/>
        <v>95461.604196412969</v>
      </c>
      <c r="AC82" s="19">
        <f t="shared" si="217"/>
        <v>97370.836280341231</v>
      </c>
      <c r="AD82" s="19">
        <f t="shared" si="217"/>
        <v>99318.253005948063</v>
      </c>
      <c r="AE82" s="19">
        <f t="shared" si="217"/>
        <v>101304.61806606702</v>
      </c>
      <c r="AF82" s="19">
        <f t="shared" si="217"/>
        <v>103330.71042738836</v>
      </c>
      <c r="AG82" s="19">
        <f t="shared" si="217"/>
        <v>105397.32463593612</v>
      </c>
      <c r="AH82" s="19">
        <f t="shared" si="217"/>
        <v>107505.27112865484</v>
      </c>
      <c r="AI82" s="19">
        <f t="shared" si="217"/>
        <v>109655.37655122795</v>
      </c>
      <c r="AJ82" s="19">
        <f t="shared" si="217"/>
        <v>111848.48408225251</v>
      </c>
      <c r="AK82" s="19">
        <f t="shared" si="217"/>
        <v>114085.45376389756</v>
      </c>
      <c r="AL82" s="19">
        <f t="shared" si="217"/>
        <v>116367.16283917551</v>
      </c>
      <c r="AM82" s="19">
        <f t="shared" si="217"/>
        <v>118694.50609595902</v>
      </c>
      <c r="AN82" s="19">
        <f t="shared" si="217"/>
        <v>121068.39621787819</v>
      </c>
      <c r="AO82" s="19">
        <f t="shared" si="217"/>
        <v>123489.76414223576</v>
      </c>
      <c r="AP82" s="19">
        <f t="shared" si="217"/>
        <v>125959.55942508047</v>
      </c>
      <c r="AQ82" s="19">
        <f t="shared" si="217"/>
        <v>128478.75061358209</v>
      </c>
      <c r="AR82" s="19">
        <f t="shared" si="217"/>
        <v>131048.32562585373</v>
      </c>
      <c r="AS82" s="19">
        <f t="shared" si="217"/>
        <v>133669.2921383708</v>
      </c>
      <c r="AT82" s="19">
        <f t="shared" si="217"/>
        <v>136342.67798113823</v>
      </c>
      <c r="AU82" s="19">
        <f t="shared" si="217"/>
        <v>139069.531540761</v>
      </c>
      <c r="AV82" s="19">
        <f t="shared" si="217"/>
        <v>141850.92217157624</v>
      </c>
      <c r="AW82" s="19">
        <f t="shared" si="217"/>
        <v>144687.94061500777</v>
      </c>
      <c r="AX82" s="19">
        <f t="shared" si="217"/>
        <v>147581.69942730793</v>
      </c>
      <c r="AY82" s="19">
        <f t="shared" si="217"/>
        <v>150533.33341585408</v>
      </c>
      <c r="AZ82" s="19">
        <f t="shared" si="217"/>
        <v>153544.00008417116</v>
      </c>
      <c r="BA82" s="19">
        <f t="shared" si="217"/>
        <v>156614.88008585459</v>
      </c>
      <c r="BB82" s="19">
        <f t="shared" si="217"/>
        <v>159747.17768757168</v>
      </c>
      <c r="BC82" s="19">
        <f t="shared" si="217"/>
        <v>162942.1212413231</v>
      </c>
      <c r="BD82" s="19">
        <f t="shared" si="217"/>
        <v>166200.96366614956</v>
      </c>
      <c r="BE82" s="19">
        <f t="shared" si="217"/>
        <v>169524.98293947257</v>
      </c>
      <c r="BF82" s="19">
        <f t="shared" si="217"/>
        <v>172915.48259826202</v>
      </c>
      <c r="BG82" s="19">
        <f t="shared" si="217"/>
        <v>176373.79225022727</v>
      </c>
      <c r="BH82" s="19">
        <f t="shared" si="217"/>
        <v>179901.26809523182</v>
      </c>
      <c r="BI82" s="19">
        <f t="shared" si="217"/>
        <v>183499.29345713646</v>
      </c>
      <c r="BJ82" s="19">
        <f t="shared" si="217"/>
        <v>187169.27932627918</v>
      </c>
      <c r="BK82" s="19">
        <f t="shared" si="217"/>
        <v>190912.66491280476</v>
      </c>
      <c r="BL82" s="19">
        <f t="shared" si="217"/>
        <v>194730.91821106087</v>
      </c>
      <c r="BM82" s="19">
        <f t="shared" si="217"/>
        <v>198625.53657528208</v>
      </c>
      <c r="BN82" s="19">
        <f t="shared" si="217"/>
        <v>202598.04730678772</v>
      </c>
      <c r="BO82" s="19">
        <f t="shared" si="217"/>
        <v>206650.00825292346</v>
      </c>
      <c r="BP82" s="19">
        <f t="shared" si="217"/>
        <v>210783.00841798194</v>
      </c>
      <c r="BQ82" s="19">
        <f t="shared" si="217"/>
        <v>214998.66858634158</v>
      </c>
      <c r="BR82" s="19">
        <f t="shared" si="217"/>
        <v>219298.64195806842</v>
      </c>
      <c r="BS82" s="19">
        <f t="shared" si="217"/>
        <v>223684.61479722979</v>
      </c>
      <c r="BT82" s="19">
        <f t="shared" si="217"/>
        <v>228158.3070931744</v>
      </c>
      <c r="BU82" s="19">
        <f t="shared" si="217"/>
        <v>232721.47323503791</v>
      </c>
      <c r="BV82" s="19">
        <f t="shared" si="217"/>
        <v>237375.90269973865</v>
      </c>
      <c r="BW82" s="19">
        <f t="shared" si="217"/>
        <v>242123.42075373343</v>
      </c>
      <c r="BX82" s="19">
        <f t="shared" si="217"/>
        <v>246965.88916880809</v>
      </c>
      <c r="BY82" s="19">
        <f t="shared" si="217"/>
        <v>251905.20695218426</v>
      </c>
      <c r="BZ82" s="19">
        <f t="shared" si="217"/>
        <v>256943.31109122795</v>
      </c>
      <c r="CA82" s="19">
        <f t="shared" si="217"/>
        <v>262082.17731305253</v>
      </c>
      <c r="CB82" s="19">
        <f t="shared" si="217"/>
        <v>267323.82085931359</v>
      </c>
      <c r="CC82" s="19">
        <f t="shared" si="217"/>
        <v>272670.29727649986</v>
      </c>
      <c r="CD82" s="19">
        <f t="shared" si="217"/>
        <v>278123.70322202984</v>
      </c>
      <c r="CE82" s="19">
        <f t="shared" si="217"/>
        <v>283686.17728647043</v>
      </c>
      <c r="CF82" s="19">
        <f t="shared" si="217"/>
        <v>289359.90083219984</v>
      </c>
      <c r="CG82" s="19">
        <f t="shared" si="217"/>
        <v>295147.09884884383</v>
      </c>
      <c r="CH82" s="19">
        <f t="shared" ref="CH82:CL82" si="218">CG82*(1+CH$4)</f>
        <v>301050.0408258207</v>
      </c>
      <c r="CI82" s="19">
        <f t="shared" si="218"/>
        <v>307071.04164233711</v>
      </c>
      <c r="CJ82" s="19">
        <f t="shared" si="218"/>
        <v>313212.46247518383</v>
      </c>
      <c r="CK82" s="19">
        <f t="shared" si="218"/>
        <v>319476.71172468748</v>
      </c>
      <c r="CL82" s="19">
        <f t="shared" si="218"/>
        <v>325866.24595918122</v>
      </c>
      <c r="CM82" s="19">
        <f>IF('Critères de recherche'!$N$13&gt;0.01,'EntenteJuil2019 (avec boni)'!O82*(1.01+'Critères de recherche'!$N$13),0)</f>
        <v>0</v>
      </c>
      <c r="CN82" s="19">
        <f t="shared" si="200"/>
        <v>0</v>
      </c>
      <c r="CO82" s="19">
        <f t="shared" si="200"/>
        <v>0</v>
      </c>
      <c r="CP82" s="19">
        <f t="shared" si="200"/>
        <v>0</v>
      </c>
    </row>
    <row r="83" spans="5:94" x14ac:dyDescent="0.25">
      <c r="E83" s="16" t="s">
        <v>26</v>
      </c>
      <c r="F83" s="17">
        <v>1</v>
      </c>
      <c r="G83" s="17">
        <v>0</v>
      </c>
      <c r="H83" s="17">
        <v>5</v>
      </c>
      <c r="I83" s="18"/>
      <c r="J83" s="18"/>
      <c r="K83" s="18"/>
      <c r="L83" s="18"/>
      <c r="M83" s="22"/>
      <c r="N83" s="19"/>
      <c r="O83" s="21">
        <v>60056</v>
      </c>
      <c r="P83" s="18">
        <v>61257</v>
      </c>
      <c r="Q83" s="18">
        <v>62635</v>
      </c>
      <c r="R83" s="18">
        <v>63731</v>
      </c>
      <c r="S83" s="18">
        <v>65006</v>
      </c>
      <c r="T83" s="19">
        <f>IF('Critères de recherche'!$N$13&gt;0.01,CP83*(1+T$4),S83*(1+T$4))</f>
        <v>66306.12</v>
      </c>
      <c r="U83" s="19">
        <f t="shared" ref="U83" si="219">T83*(1+U$4)</f>
        <v>67632.242400000003</v>
      </c>
      <c r="V83" s="19">
        <f t="shared" ref="V83:CG83" si="220">U83*(1+V$4)</f>
        <v>68984.887247999999</v>
      </c>
      <c r="W83" s="19">
        <f t="shared" si="220"/>
        <v>70364.584992959994</v>
      </c>
      <c r="X83" s="19">
        <f t="shared" si="220"/>
        <v>71771.876692819191</v>
      </c>
      <c r="Y83" s="19">
        <f t="shared" si="220"/>
        <v>73207.314226675575</v>
      </c>
      <c r="Z83" s="19">
        <f t="shared" si="220"/>
        <v>74671.460511209094</v>
      </c>
      <c r="AA83" s="19">
        <f t="shared" si="220"/>
        <v>76164.889721433283</v>
      </c>
      <c r="AB83" s="19">
        <f t="shared" si="220"/>
        <v>77688.187515861951</v>
      </c>
      <c r="AC83" s="19">
        <f t="shared" si="220"/>
        <v>79241.951266179196</v>
      </c>
      <c r="AD83" s="19">
        <f t="shared" si="220"/>
        <v>80826.790291502781</v>
      </c>
      <c r="AE83" s="19">
        <f t="shared" si="220"/>
        <v>82443.326097332843</v>
      </c>
      <c r="AF83" s="19">
        <f t="shared" si="220"/>
        <v>84092.192619279507</v>
      </c>
      <c r="AG83" s="19">
        <f t="shared" si="220"/>
        <v>85774.036471665095</v>
      </c>
      <c r="AH83" s="19">
        <f t="shared" si="220"/>
        <v>87489.517201098395</v>
      </c>
      <c r="AI83" s="19">
        <f t="shared" si="220"/>
        <v>89239.307545120362</v>
      </c>
      <c r="AJ83" s="19">
        <f t="shared" si="220"/>
        <v>91024.09369602277</v>
      </c>
      <c r="AK83" s="19">
        <f t="shared" si="220"/>
        <v>92844.575569943234</v>
      </c>
      <c r="AL83" s="19">
        <f t="shared" si="220"/>
        <v>94701.467081342096</v>
      </c>
      <c r="AM83" s="19">
        <f t="shared" si="220"/>
        <v>96595.496422968936</v>
      </c>
      <c r="AN83" s="19">
        <f t="shared" si="220"/>
        <v>98527.406351428319</v>
      </c>
      <c r="AO83" s="19">
        <f t="shared" si="220"/>
        <v>100497.95447845689</v>
      </c>
      <c r="AP83" s="19">
        <f t="shared" si="220"/>
        <v>102507.91356802602</v>
      </c>
      <c r="AQ83" s="19">
        <f t="shared" si="220"/>
        <v>104558.07183938654</v>
      </c>
      <c r="AR83" s="19">
        <f t="shared" si="220"/>
        <v>106649.23327617427</v>
      </c>
      <c r="AS83" s="19">
        <f t="shared" si="220"/>
        <v>108782.21794169776</v>
      </c>
      <c r="AT83" s="19">
        <f t="shared" si="220"/>
        <v>110957.86230053172</v>
      </c>
      <c r="AU83" s="19">
        <f t="shared" si="220"/>
        <v>113177.01954654236</v>
      </c>
      <c r="AV83" s="19">
        <f t="shared" si="220"/>
        <v>115440.55993747321</v>
      </c>
      <c r="AW83" s="19">
        <f t="shared" si="220"/>
        <v>117749.37113622267</v>
      </c>
      <c r="AX83" s="19">
        <f t="shared" si="220"/>
        <v>120104.35855894713</v>
      </c>
      <c r="AY83" s="19">
        <f t="shared" si="220"/>
        <v>122506.44573012608</v>
      </c>
      <c r="AZ83" s="19">
        <f t="shared" si="220"/>
        <v>124956.57464472861</v>
      </c>
      <c r="BA83" s="19">
        <f t="shared" si="220"/>
        <v>127455.70613762319</v>
      </c>
      <c r="BB83" s="19">
        <f t="shared" si="220"/>
        <v>130004.82026037565</v>
      </c>
      <c r="BC83" s="19">
        <f t="shared" si="220"/>
        <v>132604.91666558318</v>
      </c>
      <c r="BD83" s="19">
        <f t="shared" si="220"/>
        <v>135257.01499889485</v>
      </c>
      <c r="BE83" s="19">
        <f t="shared" si="220"/>
        <v>137962.15529887276</v>
      </c>
      <c r="BF83" s="19">
        <f t="shared" si="220"/>
        <v>140721.39840485022</v>
      </c>
      <c r="BG83" s="19">
        <f t="shared" si="220"/>
        <v>143535.82637294722</v>
      </c>
      <c r="BH83" s="19">
        <f t="shared" si="220"/>
        <v>146406.54290040617</v>
      </c>
      <c r="BI83" s="19">
        <f t="shared" si="220"/>
        <v>149334.67375841431</v>
      </c>
      <c r="BJ83" s="19">
        <f t="shared" si="220"/>
        <v>152321.3672335826</v>
      </c>
      <c r="BK83" s="19">
        <f t="shared" si="220"/>
        <v>155367.79457825425</v>
      </c>
      <c r="BL83" s="19">
        <f t="shared" si="220"/>
        <v>158475.15046981935</v>
      </c>
      <c r="BM83" s="19">
        <f t="shared" si="220"/>
        <v>161644.65347921575</v>
      </c>
      <c r="BN83" s="19">
        <f t="shared" si="220"/>
        <v>164877.54654880008</v>
      </c>
      <c r="BO83" s="19">
        <f t="shared" si="220"/>
        <v>168175.09747977607</v>
      </c>
      <c r="BP83" s="19">
        <f t="shared" si="220"/>
        <v>171538.59942937159</v>
      </c>
      <c r="BQ83" s="19">
        <f t="shared" si="220"/>
        <v>174969.37141795902</v>
      </c>
      <c r="BR83" s="19">
        <f t="shared" si="220"/>
        <v>178468.7588463182</v>
      </c>
      <c r="BS83" s="19">
        <f t="shared" si="220"/>
        <v>182038.13402324458</v>
      </c>
      <c r="BT83" s="19">
        <f t="shared" si="220"/>
        <v>185678.89670370947</v>
      </c>
      <c r="BU83" s="19">
        <f t="shared" si="220"/>
        <v>189392.47463778366</v>
      </c>
      <c r="BV83" s="19">
        <f t="shared" si="220"/>
        <v>193180.32413053935</v>
      </c>
      <c r="BW83" s="19">
        <f t="shared" si="220"/>
        <v>197043.93061315012</v>
      </c>
      <c r="BX83" s="19">
        <f t="shared" si="220"/>
        <v>200984.80922541313</v>
      </c>
      <c r="BY83" s="19">
        <f t="shared" si="220"/>
        <v>205004.5054099214</v>
      </c>
      <c r="BZ83" s="19">
        <f t="shared" si="220"/>
        <v>209104.59551811984</v>
      </c>
      <c r="CA83" s="19">
        <f t="shared" si="220"/>
        <v>213286.68742848223</v>
      </c>
      <c r="CB83" s="19">
        <f t="shared" si="220"/>
        <v>217552.42117705187</v>
      </c>
      <c r="CC83" s="19">
        <f t="shared" si="220"/>
        <v>221903.46960059291</v>
      </c>
      <c r="CD83" s="19">
        <f t="shared" si="220"/>
        <v>226341.53899260476</v>
      </c>
      <c r="CE83" s="19">
        <f t="shared" si="220"/>
        <v>230868.36977245688</v>
      </c>
      <c r="CF83" s="19">
        <f t="shared" si="220"/>
        <v>235485.73716790602</v>
      </c>
      <c r="CG83" s="19">
        <f t="shared" si="220"/>
        <v>240195.45191126413</v>
      </c>
      <c r="CH83" s="19">
        <f t="shared" ref="CH83:CL83" si="221">CG83*(1+CH$4)</f>
        <v>244999.3609494894</v>
      </c>
      <c r="CI83" s="19">
        <f t="shared" si="221"/>
        <v>249899.34816847919</v>
      </c>
      <c r="CJ83" s="19">
        <f t="shared" si="221"/>
        <v>254897.33513184878</v>
      </c>
      <c r="CK83" s="19">
        <f t="shared" si="221"/>
        <v>259995.28183448577</v>
      </c>
      <c r="CL83" s="19">
        <f t="shared" si="221"/>
        <v>265195.18747117551</v>
      </c>
      <c r="CM83" s="19">
        <f>IF('Critères de recherche'!$N$13&gt;0.01,'EntenteJuil2019 (avec boni)'!O83*(1.01+'Critères de recherche'!$N$13),0)</f>
        <v>0</v>
      </c>
      <c r="CN83" s="19">
        <f t="shared" si="200"/>
        <v>0</v>
      </c>
      <c r="CO83" s="19">
        <f t="shared" si="200"/>
        <v>0</v>
      </c>
      <c r="CP83" s="19">
        <f t="shared" si="200"/>
        <v>0</v>
      </c>
    </row>
    <row r="84" spans="5:94" x14ac:dyDescent="0.25">
      <c r="E84" s="16" t="s">
        <v>26</v>
      </c>
      <c r="F84" s="17">
        <v>2</v>
      </c>
      <c r="G84" s="17">
        <v>0</v>
      </c>
      <c r="H84" s="17">
        <v>5</v>
      </c>
      <c r="I84" s="18"/>
      <c r="J84" s="18"/>
      <c r="K84" s="18"/>
      <c r="L84" s="18"/>
      <c r="M84" s="22"/>
      <c r="N84" s="19"/>
      <c r="O84" s="21">
        <v>62158</v>
      </c>
      <c r="P84" s="18">
        <v>63401</v>
      </c>
      <c r="Q84" s="18">
        <v>64828</v>
      </c>
      <c r="R84" s="18">
        <v>65962</v>
      </c>
      <c r="S84" s="18">
        <v>67281</v>
      </c>
      <c r="T84" s="19">
        <f>IF('Critères de recherche'!$N$13&gt;0.01,CP84*(1+T$4),S84*(1+T$4))</f>
        <v>68626.62</v>
      </c>
      <c r="U84" s="19">
        <f t="shared" ref="U84" si="222">T84*(1+U$4)</f>
        <v>69999.152399999992</v>
      </c>
      <c r="V84" s="19">
        <f t="shared" ref="V84:CG84" si="223">U84*(1+V$4)</f>
        <v>71399.135447999986</v>
      </c>
      <c r="W84" s="19">
        <f t="shared" si="223"/>
        <v>72827.118156959987</v>
      </c>
      <c r="X84" s="19">
        <f t="shared" si="223"/>
        <v>74283.660520099191</v>
      </c>
      <c r="Y84" s="19">
        <f t="shared" si="223"/>
        <v>75769.333730501181</v>
      </c>
      <c r="Z84" s="19">
        <f t="shared" si="223"/>
        <v>77284.720405111206</v>
      </c>
      <c r="AA84" s="19">
        <f t="shared" si="223"/>
        <v>78830.414813213429</v>
      </c>
      <c r="AB84" s="19">
        <f t="shared" si="223"/>
        <v>80407.023109477697</v>
      </c>
      <c r="AC84" s="19">
        <f t="shared" si="223"/>
        <v>82015.163571667246</v>
      </c>
      <c r="AD84" s="19">
        <f t="shared" si="223"/>
        <v>83655.466843100599</v>
      </c>
      <c r="AE84" s="19">
        <f t="shared" si="223"/>
        <v>85328.57617996262</v>
      </c>
      <c r="AF84" s="19">
        <f t="shared" si="223"/>
        <v>87035.147703561874</v>
      </c>
      <c r="AG84" s="19">
        <f t="shared" si="223"/>
        <v>88775.850657633113</v>
      </c>
      <c r="AH84" s="19">
        <f t="shared" si="223"/>
        <v>90551.367670785781</v>
      </c>
      <c r="AI84" s="19">
        <f t="shared" si="223"/>
        <v>92362.395024201498</v>
      </c>
      <c r="AJ84" s="19">
        <f t="shared" si="223"/>
        <v>94209.642924685526</v>
      </c>
      <c r="AK84" s="19">
        <f t="shared" si="223"/>
        <v>96093.835783179238</v>
      </c>
      <c r="AL84" s="19">
        <f t="shared" si="223"/>
        <v>98015.712498842826</v>
      </c>
      <c r="AM84" s="19">
        <f t="shared" si="223"/>
        <v>99976.026748819684</v>
      </c>
      <c r="AN84" s="19">
        <f t="shared" si="223"/>
        <v>101975.54728379608</v>
      </c>
      <c r="AO84" s="19">
        <f t="shared" si="223"/>
        <v>104015.05822947201</v>
      </c>
      <c r="AP84" s="19">
        <f t="shared" si="223"/>
        <v>106095.35939406145</v>
      </c>
      <c r="AQ84" s="19">
        <f t="shared" si="223"/>
        <v>108217.26658194268</v>
      </c>
      <c r="AR84" s="19">
        <f t="shared" si="223"/>
        <v>110381.61191358154</v>
      </c>
      <c r="AS84" s="19">
        <f t="shared" si="223"/>
        <v>112589.24415185317</v>
      </c>
      <c r="AT84" s="19">
        <f t="shared" si="223"/>
        <v>114841.02903489023</v>
      </c>
      <c r="AU84" s="19">
        <f t="shared" si="223"/>
        <v>117137.84961558804</v>
      </c>
      <c r="AV84" s="19">
        <f t="shared" si="223"/>
        <v>119480.60660789981</v>
      </c>
      <c r="AW84" s="19">
        <f t="shared" si="223"/>
        <v>121870.21874005781</v>
      </c>
      <c r="AX84" s="19">
        <f t="shared" si="223"/>
        <v>124307.62311485897</v>
      </c>
      <c r="AY84" s="19">
        <f t="shared" si="223"/>
        <v>126793.77557715615</v>
      </c>
      <c r="AZ84" s="19">
        <f t="shared" si="223"/>
        <v>129329.65108869928</v>
      </c>
      <c r="BA84" s="19">
        <f t="shared" si="223"/>
        <v>131916.24411047326</v>
      </c>
      <c r="BB84" s="19">
        <f t="shared" si="223"/>
        <v>134554.56899268273</v>
      </c>
      <c r="BC84" s="19">
        <f t="shared" si="223"/>
        <v>137245.6603725364</v>
      </c>
      <c r="BD84" s="19">
        <f t="shared" si="223"/>
        <v>139990.57357998713</v>
      </c>
      <c r="BE84" s="19">
        <f t="shared" si="223"/>
        <v>142790.38505158687</v>
      </c>
      <c r="BF84" s="19">
        <f t="shared" si="223"/>
        <v>145646.1927526186</v>
      </c>
      <c r="BG84" s="19">
        <f t="shared" si="223"/>
        <v>148559.11660767099</v>
      </c>
      <c r="BH84" s="19">
        <f t="shared" si="223"/>
        <v>151530.29893982442</v>
      </c>
      <c r="BI84" s="19">
        <f t="shared" si="223"/>
        <v>154560.90491862092</v>
      </c>
      <c r="BJ84" s="19">
        <f t="shared" si="223"/>
        <v>157652.12301699334</v>
      </c>
      <c r="BK84" s="19">
        <f t="shared" si="223"/>
        <v>160805.16547733321</v>
      </c>
      <c r="BL84" s="19">
        <f t="shared" si="223"/>
        <v>164021.26878687987</v>
      </c>
      <c r="BM84" s="19">
        <f t="shared" si="223"/>
        <v>167301.69416261747</v>
      </c>
      <c r="BN84" s="19">
        <f t="shared" si="223"/>
        <v>170647.72804586982</v>
      </c>
      <c r="BO84" s="19">
        <f t="shared" si="223"/>
        <v>174060.68260678722</v>
      </c>
      <c r="BP84" s="19">
        <f t="shared" si="223"/>
        <v>177541.89625892296</v>
      </c>
      <c r="BQ84" s="19">
        <f t="shared" si="223"/>
        <v>181092.73418410143</v>
      </c>
      <c r="BR84" s="19">
        <f t="shared" si="223"/>
        <v>184714.58886778346</v>
      </c>
      <c r="BS84" s="19">
        <f t="shared" si="223"/>
        <v>188408.88064513914</v>
      </c>
      <c r="BT84" s="19">
        <f t="shared" si="223"/>
        <v>192177.05825804194</v>
      </c>
      <c r="BU84" s="19">
        <f t="shared" si="223"/>
        <v>196020.59942320277</v>
      </c>
      <c r="BV84" s="19">
        <f t="shared" si="223"/>
        <v>199941.01141166684</v>
      </c>
      <c r="BW84" s="19">
        <f t="shared" si="223"/>
        <v>203939.83163990019</v>
      </c>
      <c r="BX84" s="19">
        <f t="shared" si="223"/>
        <v>208018.6282726982</v>
      </c>
      <c r="BY84" s="19">
        <f t="shared" si="223"/>
        <v>212179.00083815216</v>
      </c>
      <c r="BZ84" s="19">
        <f t="shared" si="223"/>
        <v>216422.5808549152</v>
      </c>
      <c r="CA84" s="19">
        <f t="shared" si="223"/>
        <v>220751.0324720135</v>
      </c>
      <c r="CB84" s="19">
        <f t="shared" si="223"/>
        <v>225166.05312145376</v>
      </c>
      <c r="CC84" s="19">
        <f t="shared" si="223"/>
        <v>229669.37418388284</v>
      </c>
      <c r="CD84" s="19">
        <f t="shared" si="223"/>
        <v>234262.76166756049</v>
      </c>
      <c r="CE84" s="19">
        <f t="shared" si="223"/>
        <v>238948.01690091172</v>
      </c>
      <c r="CF84" s="19">
        <f t="shared" si="223"/>
        <v>243726.97723892998</v>
      </c>
      <c r="CG84" s="19">
        <f t="shared" si="223"/>
        <v>248601.51678370859</v>
      </c>
      <c r="CH84" s="19">
        <f t="shared" ref="CH84:CL84" si="224">CG84*(1+CH$4)</f>
        <v>253573.54711938277</v>
      </c>
      <c r="CI84" s="19">
        <f t="shared" si="224"/>
        <v>258645.01806177042</v>
      </c>
      <c r="CJ84" s="19">
        <f t="shared" si="224"/>
        <v>263817.91842300585</v>
      </c>
      <c r="CK84" s="19">
        <f t="shared" si="224"/>
        <v>269094.27679146599</v>
      </c>
      <c r="CL84" s="19">
        <f t="shared" si="224"/>
        <v>274476.16232729534</v>
      </c>
      <c r="CM84" s="19">
        <f>IF('Critères de recherche'!$N$13&gt;0.01,'EntenteJuil2019 (avec boni)'!O84*(1.01+'Critères de recherche'!$N$13),0)</f>
        <v>0</v>
      </c>
      <c r="CN84" s="19">
        <f t="shared" si="200"/>
        <v>0</v>
      </c>
      <c r="CO84" s="19">
        <f t="shared" si="200"/>
        <v>0</v>
      </c>
      <c r="CP84" s="19">
        <f t="shared" si="200"/>
        <v>0</v>
      </c>
    </row>
    <row r="85" spans="5:94" x14ac:dyDescent="0.25">
      <c r="E85" s="16" t="s">
        <v>26</v>
      </c>
      <c r="F85" s="17">
        <v>3</v>
      </c>
      <c r="G85" s="17">
        <v>1</v>
      </c>
      <c r="H85" s="17">
        <v>5</v>
      </c>
      <c r="I85" s="18">
        <v>55344</v>
      </c>
      <c r="J85" s="18">
        <v>56451</v>
      </c>
      <c r="K85" s="18">
        <v>57580</v>
      </c>
      <c r="L85" s="18">
        <v>58732</v>
      </c>
      <c r="M85" s="22">
        <v>59907</v>
      </c>
      <c r="N85" s="25">
        <v>62004</v>
      </c>
      <c r="O85" s="21">
        <v>64333</v>
      </c>
      <c r="P85" s="18">
        <v>65620</v>
      </c>
      <c r="Q85" s="18">
        <v>67096</v>
      </c>
      <c r="R85" s="18">
        <v>68270</v>
      </c>
      <c r="S85" s="18">
        <v>69635</v>
      </c>
      <c r="T85" s="19">
        <f>IF('Critères de recherche'!$N$13&gt;0.01,CP85*(1+T$4),S85*(1+T$4))</f>
        <v>71027.7</v>
      </c>
      <c r="U85" s="19">
        <f t="shared" ref="U85" si="225">T85*(1+U$4)</f>
        <v>72448.254000000001</v>
      </c>
      <c r="V85" s="19">
        <f t="shared" ref="V85:CG85" si="226">U85*(1+V$4)</f>
        <v>73897.219079999995</v>
      </c>
      <c r="W85" s="19">
        <f t="shared" si="226"/>
        <v>75375.163461599994</v>
      </c>
      <c r="X85" s="19">
        <f t="shared" si="226"/>
        <v>76882.666730831988</v>
      </c>
      <c r="Y85" s="19">
        <f t="shared" si="226"/>
        <v>78420.320065448628</v>
      </c>
      <c r="Z85" s="19">
        <f t="shared" si="226"/>
        <v>79988.726466757609</v>
      </c>
      <c r="AA85" s="19">
        <f t="shared" si="226"/>
        <v>81588.500996092756</v>
      </c>
      <c r="AB85" s="19">
        <f t="shared" si="226"/>
        <v>83220.271016014609</v>
      </c>
      <c r="AC85" s="19">
        <f t="shared" si="226"/>
        <v>84884.676436334907</v>
      </c>
      <c r="AD85" s="19">
        <f t="shared" si="226"/>
        <v>86582.369965061604</v>
      </c>
      <c r="AE85" s="19">
        <f t="shared" si="226"/>
        <v>88314.017364362837</v>
      </c>
      <c r="AF85" s="19">
        <f t="shared" si="226"/>
        <v>90080.297711650099</v>
      </c>
      <c r="AG85" s="19">
        <f t="shared" si="226"/>
        <v>91881.903665883103</v>
      </c>
      <c r="AH85" s="19">
        <f t="shared" si="226"/>
        <v>93719.541739200766</v>
      </c>
      <c r="AI85" s="19">
        <f t="shared" si="226"/>
        <v>95593.932573984785</v>
      </c>
      <c r="AJ85" s="19">
        <f t="shared" si="226"/>
        <v>97505.81122546448</v>
      </c>
      <c r="AK85" s="19">
        <f t="shared" si="226"/>
        <v>99455.927449973766</v>
      </c>
      <c r="AL85" s="19">
        <f t="shared" si="226"/>
        <v>101445.04599897325</v>
      </c>
      <c r="AM85" s="19">
        <f t="shared" si="226"/>
        <v>103473.94691895272</v>
      </c>
      <c r="AN85" s="19">
        <f t="shared" si="226"/>
        <v>105543.42585733178</v>
      </c>
      <c r="AO85" s="19">
        <f t="shared" si="226"/>
        <v>107654.29437447841</v>
      </c>
      <c r="AP85" s="19">
        <f t="shared" si="226"/>
        <v>109807.38026196798</v>
      </c>
      <c r="AQ85" s="19">
        <f t="shared" si="226"/>
        <v>112003.52786720733</v>
      </c>
      <c r="AR85" s="19">
        <f t="shared" si="226"/>
        <v>114243.59842455148</v>
      </c>
      <c r="AS85" s="19">
        <f t="shared" si="226"/>
        <v>116528.47039304252</v>
      </c>
      <c r="AT85" s="19">
        <f t="shared" si="226"/>
        <v>118859.03980090337</v>
      </c>
      <c r="AU85" s="19">
        <f t="shared" si="226"/>
        <v>121236.22059692144</v>
      </c>
      <c r="AV85" s="19">
        <f t="shared" si="226"/>
        <v>123660.94500885987</v>
      </c>
      <c r="AW85" s="19">
        <f t="shared" si="226"/>
        <v>126134.16390903707</v>
      </c>
      <c r="AX85" s="19">
        <f t="shared" si="226"/>
        <v>128656.84718721782</v>
      </c>
      <c r="AY85" s="19">
        <f t="shared" si="226"/>
        <v>131229.98413096217</v>
      </c>
      <c r="AZ85" s="19">
        <f t="shared" si="226"/>
        <v>133854.58381358141</v>
      </c>
      <c r="BA85" s="19">
        <f t="shared" si="226"/>
        <v>136531.67548985305</v>
      </c>
      <c r="BB85" s="19">
        <f t="shared" si="226"/>
        <v>139262.30899965012</v>
      </c>
      <c r="BC85" s="19">
        <f t="shared" si="226"/>
        <v>142047.55517964312</v>
      </c>
      <c r="BD85" s="19">
        <f t="shared" si="226"/>
        <v>144888.506283236</v>
      </c>
      <c r="BE85" s="19">
        <f t="shared" si="226"/>
        <v>147786.27640890071</v>
      </c>
      <c r="BF85" s="19">
        <f t="shared" si="226"/>
        <v>150742.00193707872</v>
      </c>
      <c r="BG85" s="19">
        <f t="shared" si="226"/>
        <v>153756.84197582031</v>
      </c>
      <c r="BH85" s="19">
        <f t="shared" si="226"/>
        <v>156831.97881533671</v>
      </c>
      <c r="BI85" s="19">
        <f t="shared" si="226"/>
        <v>159968.61839164345</v>
      </c>
      <c r="BJ85" s="19">
        <f t="shared" si="226"/>
        <v>163167.99075947632</v>
      </c>
      <c r="BK85" s="19">
        <f t="shared" si="226"/>
        <v>166431.35057466585</v>
      </c>
      <c r="BL85" s="19">
        <f t="shared" si="226"/>
        <v>169759.97758615916</v>
      </c>
      <c r="BM85" s="19">
        <f t="shared" si="226"/>
        <v>173155.17713788236</v>
      </c>
      <c r="BN85" s="19">
        <f t="shared" si="226"/>
        <v>176618.28068064002</v>
      </c>
      <c r="BO85" s="19">
        <f t="shared" si="226"/>
        <v>180150.64629425283</v>
      </c>
      <c r="BP85" s="19">
        <f t="shared" si="226"/>
        <v>183753.6592201379</v>
      </c>
      <c r="BQ85" s="19">
        <f t="shared" si="226"/>
        <v>187428.73240454064</v>
      </c>
      <c r="BR85" s="19">
        <f t="shared" si="226"/>
        <v>191177.30705263146</v>
      </c>
      <c r="BS85" s="19">
        <f t="shared" si="226"/>
        <v>195000.85319368407</v>
      </c>
      <c r="BT85" s="19">
        <f t="shared" si="226"/>
        <v>198900.87025755775</v>
      </c>
      <c r="BU85" s="19">
        <f t="shared" si="226"/>
        <v>202878.8876627089</v>
      </c>
      <c r="BV85" s="19">
        <f t="shared" si="226"/>
        <v>206936.46541596309</v>
      </c>
      <c r="BW85" s="19">
        <f t="shared" si="226"/>
        <v>211075.19472428237</v>
      </c>
      <c r="BX85" s="19">
        <f t="shared" si="226"/>
        <v>215296.69861876802</v>
      </c>
      <c r="BY85" s="19">
        <f t="shared" si="226"/>
        <v>219602.63259114337</v>
      </c>
      <c r="BZ85" s="19">
        <f t="shared" si="226"/>
        <v>223994.68524296622</v>
      </c>
      <c r="CA85" s="19">
        <f t="shared" si="226"/>
        <v>228474.57894782556</v>
      </c>
      <c r="CB85" s="19">
        <f t="shared" si="226"/>
        <v>233044.07052678207</v>
      </c>
      <c r="CC85" s="19">
        <f t="shared" si="226"/>
        <v>237704.95193731773</v>
      </c>
      <c r="CD85" s="19">
        <f t="shared" si="226"/>
        <v>242459.05097606409</v>
      </c>
      <c r="CE85" s="19">
        <f t="shared" si="226"/>
        <v>247308.23199558537</v>
      </c>
      <c r="CF85" s="19">
        <f t="shared" si="226"/>
        <v>252254.39663549708</v>
      </c>
      <c r="CG85" s="19">
        <f t="shared" si="226"/>
        <v>257299.48456820703</v>
      </c>
      <c r="CH85" s="19">
        <f t="shared" ref="CH85:CL85" si="227">CG85*(1+CH$4)</f>
        <v>262445.47425957117</v>
      </c>
      <c r="CI85" s="19">
        <f t="shared" si="227"/>
        <v>267694.38374476263</v>
      </c>
      <c r="CJ85" s="19">
        <f t="shared" si="227"/>
        <v>273048.27141965786</v>
      </c>
      <c r="CK85" s="19">
        <f t="shared" si="227"/>
        <v>278509.23684805102</v>
      </c>
      <c r="CL85" s="19">
        <f t="shared" si="227"/>
        <v>284079.42158501205</v>
      </c>
      <c r="CM85" s="19">
        <f>IF('Critères de recherche'!$N$13&gt;0.01,'EntenteJuil2019 (avec boni)'!O85*(1.01+'Critères de recherche'!$N$13),0)</f>
        <v>0</v>
      </c>
      <c r="CN85" s="19">
        <f t="shared" si="200"/>
        <v>0</v>
      </c>
      <c r="CO85" s="19">
        <f t="shared" si="200"/>
        <v>0</v>
      </c>
      <c r="CP85" s="19">
        <f t="shared" si="200"/>
        <v>0</v>
      </c>
    </row>
    <row r="86" spans="5:94" x14ac:dyDescent="0.25">
      <c r="E86" s="16" t="s">
        <v>26</v>
      </c>
      <c r="F86" s="17">
        <v>4</v>
      </c>
      <c r="G86" s="17">
        <v>2</v>
      </c>
      <c r="H86" s="17">
        <v>5</v>
      </c>
      <c r="I86" s="18">
        <v>57431</v>
      </c>
      <c r="J86" s="18">
        <v>58580</v>
      </c>
      <c r="K86" s="18">
        <v>59752</v>
      </c>
      <c r="L86" s="18">
        <v>60947</v>
      </c>
      <c r="M86" s="22">
        <v>62166</v>
      </c>
      <c r="N86" s="25">
        <v>64342</v>
      </c>
      <c r="O86" s="21">
        <v>66585</v>
      </c>
      <c r="P86" s="18">
        <v>67917</v>
      </c>
      <c r="Q86" s="18">
        <v>69445</v>
      </c>
      <c r="R86" s="18">
        <v>70660</v>
      </c>
      <c r="S86" s="18">
        <v>72073</v>
      </c>
      <c r="T86" s="19">
        <f>IF('Critères de recherche'!$N$13&gt;0.01,CP86*(1+T$4),S86*(1+T$4))</f>
        <v>73514.460000000006</v>
      </c>
      <c r="U86" s="19">
        <f t="shared" ref="U86" si="228">T86*(1+U$4)</f>
        <v>74984.749200000006</v>
      </c>
      <c r="V86" s="19">
        <f t="shared" ref="V86:CG86" si="229">U86*(1+V$4)</f>
        <v>76484.444184000007</v>
      </c>
      <c r="W86" s="19">
        <f t="shared" si="229"/>
        <v>78014.133067680013</v>
      </c>
      <c r="X86" s="19">
        <f t="shared" si="229"/>
        <v>79574.415729033615</v>
      </c>
      <c r="Y86" s="19">
        <f t="shared" si="229"/>
        <v>81165.904043614282</v>
      </c>
      <c r="Z86" s="19">
        <f t="shared" si="229"/>
        <v>82789.222124486565</v>
      </c>
      <c r="AA86" s="19">
        <f t="shared" si="229"/>
        <v>84445.006566976299</v>
      </c>
      <c r="AB86" s="19">
        <f t="shared" si="229"/>
        <v>86133.906698315826</v>
      </c>
      <c r="AC86" s="19">
        <f t="shared" si="229"/>
        <v>87856.58483228214</v>
      </c>
      <c r="AD86" s="19">
        <f t="shared" si="229"/>
        <v>89613.716528927791</v>
      </c>
      <c r="AE86" s="19">
        <f t="shared" si="229"/>
        <v>91405.990859506346</v>
      </c>
      <c r="AF86" s="19">
        <f t="shared" si="229"/>
        <v>93234.11067669648</v>
      </c>
      <c r="AG86" s="19">
        <f t="shared" si="229"/>
        <v>95098.792890230412</v>
      </c>
      <c r="AH86" s="19">
        <f t="shared" si="229"/>
        <v>97000.768748035029</v>
      </c>
      <c r="AI86" s="19">
        <f t="shared" si="229"/>
        <v>98940.784122995727</v>
      </c>
      <c r="AJ86" s="19">
        <f t="shared" si="229"/>
        <v>100919.59980545564</v>
      </c>
      <c r="AK86" s="19">
        <f t="shared" si="229"/>
        <v>102937.99180156476</v>
      </c>
      <c r="AL86" s="19">
        <f t="shared" si="229"/>
        <v>104996.75163759605</v>
      </c>
      <c r="AM86" s="19">
        <f t="shared" si="229"/>
        <v>107096.68667034798</v>
      </c>
      <c r="AN86" s="19">
        <f t="shared" si="229"/>
        <v>109238.62040375493</v>
      </c>
      <c r="AO86" s="19">
        <f t="shared" si="229"/>
        <v>111423.39281183004</v>
      </c>
      <c r="AP86" s="19">
        <f t="shared" si="229"/>
        <v>113651.86066806664</v>
      </c>
      <c r="AQ86" s="19">
        <f t="shared" si="229"/>
        <v>115924.89788142798</v>
      </c>
      <c r="AR86" s="19">
        <f t="shared" si="229"/>
        <v>118243.39583905654</v>
      </c>
      <c r="AS86" s="19">
        <f t="shared" si="229"/>
        <v>120608.26375583767</v>
      </c>
      <c r="AT86" s="19">
        <f t="shared" si="229"/>
        <v>123020.42903095443</v>
      </c>
      <c r="AU86" s="19">
        <f t="shared" si="229"/>
        <v>125480.83761157352</v>
      </c>
      <c r="AV86" s="19">
        <f t="shared" si="229"/>
        <v>127990.45436380499</v>
      </c>
      <c r="AW86" s="19">
        <f t="shared" si="229"/>
        <v>130550.26345108109</v>
      </c>
      <c r="AX86" s="19">
        <f t="shared" si="229"/>
        <v>133161.2687201027</v>
      </c>
      <c r="AY86" s="19">
        <f t="shared" si="229"/>
        <v>135824.49409450477</v>
      </c>
      <c r="AZ86" s="19">
        <f t="shared" si="229"/>
        <v>138540.98397639487</v>
      </c>
      <c r="BA86" s="19">
        <f t="shared" si="229"/>
        <v>141311.80365592276</v>
      </c>
      <c r="BB86" s="19">
        <f t="shared" si="229"/>
        <v>144138.03972904122</v>
      </c>
      <c r="BC86" s="19">
        <f t="shared" si="229"/>
        <v>147020.80052362205</v>
      </c>
      <c r="BD86" s="19">
        <f t="shared" si="229"/>
        <v>149961.21653409451</v>
      </c>
      <c r="BE86" s="19">
        <f t="shared" si="229"/>
        <v>152960.44086477641</v>
      </c>
      <c r="BF86" s="19">
        <f t="shared" si="229"/>
        <v>156019.64968207193</v>
      </c>
      <c r="BG86" s="19">
        <f t="shared" si="229"/>
        <v>159140.04267571337</v>
      </c>
      <c r="BH86" s="19">
        <f t="shared" si="229"/>
        <v>162322.84352922763</v>
      </c>
      <c r="BI86" s="19">
        <f t="shared" si="229"/>
        <v>165569.30039981217</v>
      </c>
      <c r="BJ86" s="19">
        <f t="shared" si="229"/>
        <v>168880.68640780842</v>
      </c>
      <c r="BK86" s="19">
        <f t="shared" si="229"/>
        <v>172258.30013596459</v>
      </c>
      <c r="BL86" s="19">
        <f t="shared" si="229"/>
        <v>175703.46613868387</v>
      </c>
      <c r="BM86" s="19">
        <f t="shared" si="229"/>
        <v>179217.53546145756</v>
      </c>
      <c r="BN86" s="19">
        <f t="shared" si="229"/>
        <v>182801.88617068672</v>
      </c>
      <c r="BO86" s="19">
        <f t="shared" si="229"/>
        <v>186457.92389410044</v>
      </c>
      <c r="BP86" s="19">
        <f t="shared" si="229"/>
        <v>190187.08237198245</v>
      </c>
      <c r="BQ86" s="19">
        <f t="shared" si="229"/>
        <v>193990.82401942211</v>
      </c>
      <c r="BR86" s="19">
        <f t="shared" si="229"/>
        <v>197870.64049981057</v>
      </c>
      <c r="BS86" s="19">
        <f t="shared" si="229"/>
        <v>201828.0533098068</v>
      </c>
      <c r="BT86" s="19">
        <f t="shared" si="229"/>
        <v>205864.61437600292</v>
      </c>
      <c r="BU86" s="19">
        <f t="shared" si="229"/>
        <v>209981.906663523</v>
      </c>
      <c r="BV86" s="19">
        <f t="shared" si="229"/>
        <v>214181.54479679346</v>
      </c>
      <c r="BW86" s="19">
        <f t="shared" si="229"/>
        <v>218465.17569272933</v>
      </c>
      <c r="BX86" s="19">
        <f t="shared" si="229"/>
        <v>222834.47920658393</v>
      </c>
      <c r="BY86" s="19">
        <f t="shared" si="229"/>
        <v>227291.1687907156</v>
      </c>
      <c r="BZ86" s="19">
        <f t="shared" si="229"/>
        <v>231836.9921665299</v>
      </c>
      <c r="CA86" s="19">
        <f t="shared" si="229"/>
        <v>236473.73200986051</v>
      </c>
      <c r="CB86" s="19">
        <f t="shared" si="229"/>
        <v>241203.20665005772</v>
      </c>
      <c r="CC86" s="19">
        <f t="shared" si="229"/>
        <v>246027.27078305889</v>
      </c>
      <c r="CD86" s="19">
        <f t="shared" si="229"/>
        <v>250947.81619872007</v>
      </c>
      <c r="CE86" s="19">
        <f t="shared" si="229"/>
        <v>255966.77252269449</v>
      </c>
      <c r="CF86" s="19">
        <f t="shared" si="229"/>
        <v>261086.10797314838</v>
      </c>
      <c r="CG86" s="19">
        <f t="shared" si="229"/>
        <v>266307.83013261133</v>
      </c>
      <c r="CH86" s="19">
        <f t="shared" ref="CH86:CL86" si="230">CG86*(1+CH$4)</f>
        <v>271633.98673526355</v>
      </c>
      <c r="CI86" s="19">
        <f t="shared" si="230"/>
        <v>277066.6664699688</v>
      </c>
      <c r="CJ86" s="19">
        <f t="shared" si="230"/>
        <v>282607.9997993682</v>
      </c>
      <c r="CK86" s="19">
        <f t="shared" si="230"/>
        <v>288260.15979535558</v>
      </c>
      <c r="CL86" s="19">
        <f t="shared" si="230"/>
        <v>294025.36299126269</v>
      </c>
      <c r="CM86" s="19">
        <f>IF('Critères de recherche'!$N$13&gt;0.01,'EntenteJuil2019 (avec boni)'!O86*(1.01+'Critères de recherche'!$N$13),0)</f>
        <v>0</v>
      </c>
      <c r="CN86" s="19">
        <f t="shared" si="200"/>
        <v>0</v>
      </c>
      <c r="CO86" s="19">
        <f t="shared" si="200"/>
        <v>0</v>
      </c>
      <c r="CP86" s="19">
        <f t="shared" si="200"/>
        <v>0</v>
      </c>
    </row>
    <row r="87" spans="5:94" x14ac:dyDescent="0.25">
      <c r="E87" s="16" t="s">
        <v>26</v>
      </c>
      <c r="F87" s="23">
        <v>5</v>
      </c>
      <c r="G87" s="23">
        <v>3</v>
      </c>
      <c r="H87" s="23">
        <v>5</v>
      </c>
      <c r="I87" s="18">
        <v>59722</v>
      </c>
      <c r="J87" s="18">
        <v>60196</v>
      </c>
      <c r="K87" s="18">
        <v>62134</v>
      </c>
      <c r="L87" s="18">
        <v>63377</v>
      </c>
      <c r="M87" s="22">
        <v>64645</v>
      </c>
      <c r="N87" s="25">
        <v>66908</v>
      </c>
      <c r="O87" s="21">
        <v>69260</v>
      </c>
      <c r="P87" s="18">
        <v>70645</v>
      </c>
      <c r="Q87" s="18">
        <v>72235</v>
      </c>
      <c r="R87" s="18">
        <v>73499</v>
      </c>
      <c r="S87" s="18">
        <v>74969</v>
      </c>
      <c r="T87" s="19">
        <f>IF('Critères de recherche'!$N$13&gt;0.01,CP87*(1+T$4),S87*(1+T$4))</f>
        <v>76468.38</v>
      </c>
      <c r="U87" s="19">
        <f t="shared" ref="U87" si="231">T87*(1+U$4)</f>
        <v>77997.747600000002</v>
      </c>
      <c r="V87" s="19">
        <f t="shared" ref="V87:CG87" si="232">U87*(1+V$4)</f>
        <v>79557.702552000002</v>
      </c>
      <c r="W87" s="19">
        <f t="shared" si="232"/>
        <v>81148.856603040011</v>
      </c>
      <c r="X87" s="19">
        <f t="shared" si="232"/>
        <v>82771.833735100809</v>
      </c>
      <c r="Y87" s="19">
        <f t="shared" si="232"/>
        <v>84427.270409802833</v>
      </c>
      <c r="Z87" s="19">
        <f t="shared" si="232"/>
        <v>86115.815817998897</v>
      </c>
      <c r="AA87" s="19">
        <f t="shared" si="232"/>
        <v>87838.132134358879</v>
      </c>
      <c r="AB87" s="19">
        <f t="shared" si="232"/>
        <v>89594.894777046051</v>
      </c>
      <c r="AC87" s="19">
        <f t="shared" si="232"/>
        <v>91386.792672586977</v>
      </c>
      <c r="AD87" s="19">
        <f t="shared" si="232"/>
        <v>93214.528526038717</v>
      </c>
      <c r="AE87" s="19">
        <f t="shared" si="232"/>
        <v>95078.819096559499</v>
      </c>
      <c r="AF87" s="19">
        <f t="shared" si="232"/>
        <v>96980.395478490696</v>
      </c>
      <c r="AG87" s="19">
        <f t="shared" si="232"/>
        <v>98920.003388060519</v>
      </c>
      <c r="AH87" s="19">
        <f t="shared" si="232"/>
        <v>100898.40345582172</v>
      </c>
      <c r="AI87" s="19">
        <f t="shared" si="232"/>
        <v>102916.37152493816</v>
      </c>
      <c r="AJ87" s="19">
        <f t="shared" si="232"/>
        <v>104974.69895543694</v>
      </c>
      <c r="AK87" s="19">
        <f t="shared" si="232"/>
        <v>107074.19293454567</v>
      </c>
      <c r="AL87" s="19">
        <f t="shared" si="232"/>
        <v>109215.67679323659</v>
      </c>
      <c r="AM87" s="19">
        <f t="shared" si="232"/>
        <v>111399.99032910132</v>
      </c>
      <c r="AN87" s="19">
        <f t="shared" si="232"/>
        <v>113627.99013568334</v>
      </c>
      <c r="AO87" s="19">
        <f t="shared" si="232"/>
        <v>115900.54993839702</v>
      </c>
      <c r="AP87" s="19">
        <f t="shared" si="232"/>
        <v>118218.56093716496</v>
      </c>
      <c r="AQ87" s="19">
        <f t="shared" si="232"/>
        <v>120582.93215590826</v>
      </c>
      <c r="AR87" s="19">
        <f t="shared" si="232"/>
        <v>122994.59079902642</v>
      </c>
      <c r="AS87" s="19">
        <f t="shared" si="232"/>
        <v>125454.48261500696</v>
      </c>
      <c r="AT87" s="19">
        <f t="shared" si="232"/>
        <v>127963.5722673071</v>
      </c>
      <c r="AU87" s="19">
        <f t="shared" si="232"/>
        <v>130522.84371265324</v>
      </c>
      <c r="AV87" s="19">
        <f t="shared" si="232"/>
        <v>133133.30058690629</v>
      </c>
      <c r="AW87" s="19">
        <f t="shared" si="232"/>
        <v>135795.96659864442</v>
      </c>
      <c r="AX87" s="19">
        <f t="shared" si="232"/>
        <v>138511.88593061731</v>
      </c>
      <c r="AY87" s="19">
        <f t="shared" si="232"/>
        <v>141282.12364922967</v>
      </c>
      <c r="AZ87" s="19">
        <f t="shared" si="232"/>
        <v>144107.76612221426</v>
      </c>
      <c r="BA87" s="19">
        <f t="shared" si="232"/>
        <v>146989.92144465854</v>
      </c>
      <c r="BB87" s="19">
        <f t="shared" si="232"/>
        <v>149929.71987355172</v>
      </c>
      <c r="BC87" s="19">
        <f t="shared" si="232"/>
        <v>152928.31427102274</v>
      </c>
      <c r="BD87" s="19">
        <f t="shared" si="232"/>
        <v>155986.88055644321</v>
      </c>
      <c r="BE87" s="19">
        <f t="shared" si="232"/>
        <v>159106.61816757207</v>
      </c>
      <c r="BF87" s="19">
        <f t="shared" si="232"/>
        <v>162288.75053092351</v>
      </c>
      <c r="BG87" s="19">
        <f t="shared" si="232"/>
        <v>165534.52554154198</v>
      </c>
      <c r="BH87" s="19">
        <f t="shared" si="232"/>
        <v>168845.21605237282</v>
      </c>
      <c r="BI87" s="19">
        <f t="shared" si="232"/>
        <v>172222.12037342027</v>
      </c>
      <c r="BJ87" s="19">
        <f t="shared" si="232"/>
        <v>175666.56278088869</v>
      </c>
      <c r="BK87" s="19">
        <f t="shared" si="232"/>
        <v>179179.89403650648</v>
      </c>
      <c r="BL87" s="19">
        <f t="shared" si="232"/>
        <v>182763.49191723662</v>
      </c>
      <c r="BM87" s="19">
        <f t="shared" si="232"/>
        <v>186418.76175558136</v>
      </c>
      <c r="BN87" s="19">
        <f t="shared" si="232"/>
        <v>190147.13699069299</v>
      </c>
      <c r="BO87" s="19">
        <f t="shared" si="232"/>
        <v>193950.07973050684</v>
      </c>
      <c r="BP87" s="19">
        <f t="shared" si="232"/>
        <v>197829.08132511697</v>
      </c>
      <c r="BQ87" s="19">
        <f t="shared" si="232"/>
        <v>201785.66295161931</v>
      </c>
      <c r="BR87" s="19">
        <f t="shared" si="232"/>
        <v>205821.37621065171</v>
      </c>
      <c r="BS87" s="19">
        <f t="shared" si="232"/>
        <v>209937.80373486475</v>
      </c>
      <c r="BT87" s="19">
        <f t="shared" si="232"/>
        <v>214136.55980956205</v>
      </c>
      <c r="BU87" s="19">
        <f t="shared" si="232"/>
        <v>218419.2910057533</v>
      </c>
      <c r="BV87" s="19">
        <f t="shared" si="232"/>
        <v>222787.67682586837</v>
      </c>
      <c r="BW87" s="19">
        <f t="shared" si="232"/>
        <v>227243.43036238576</v>
      </c>
      <c r="BX87" s="19">
        <f t="shared" si="232"/>
        <v>231788.29896963347</v>
      </c>
      <c r="BY87" s="19">
        <f t="shared" si="232"/>
        <v>236424.06494902616</v>
      </c>
      <c r="BZ87" s="19">
        <f t="shared" si="232"/>
        <v>241152.54624800669</v>
      </c>
      <c r="CA87" s="19">
        <f t="shared" si="232"/>
        <v>245975.59717296684</v>
      </c>
      <c r="CB87" s="19">
        <f t="shared" si="232"/>
        <v>250895.10911642617</v>
      </c>
      <c r="CC87" s="19">
        <f t="shared" si="232"/>
        <v>255913.01129875469</v>
      </c>
      <c r="CD87" s="19">
        <f t="shared" si="232"/>
        <v>261031.27152472979</v>
      </c>
      <c r="CE87" s="19">
        <f t="shared" si="232"/>
        <v>266251.89695522439</v>
      </c>
      <c r="CF87" s="19">
        <f t="shared" si="232"/>
        <v>271576.93489432888</v>
      </c>
      <c r="CG87" s="19">
        <f t="shared" si="232"/>
        <v>277008.47359221545</v>
      </c>
      <c r="CH87" s="19">
        <f t="shared" ref="CH87:CL87" si="233">CG87*(1+CH$4)</f>
        <v>282548.64306405978</v>
      </c>
      <c r="CI87" s="19">
        <f t="shared" si="233"/>
        <v>288199.61592534097</v>
      </c>
      <c r="CJ87" s="19">
        <f t="shared" si="233"/>
        <v>293963.60824384779</v>
      </c>
      <c r="CK87" s="19">
        <f t="shared" si="233"/>
        <v>299842.88040872477</v>
      </c>
      <c r="CL87" s="19">
        <f t="shared" si="233"/>
        <v>305839.73801689927</v>
      </c>
      <c r="CM87" s="19">
        <f>IF('Critères de recherche'!$N$13&gt;0.01,'EntenteJuil2019 (avec boni)'!O87*(1.01+'Critères de recherche'!$N$13),0)</f>
        <v>0</v>
      </c>
      <c r="CN87" s="19">
        <f t="shared" si="200"/>
        <v>0</v>
      </c>
      <c r="CO87" s="19">
        <f t="shared" si="200"/>
        <v>0</v>
      </c>
      <c r="CP87" s="19">
        <f t="shared" si="200"/>
        <v>0</v>
      </c>
    </row>
    <row r="88" spans="5:94" x14ac:dyDescent="0.25">
      <c r="E88" s="16" t="s">
        <v>27</v>
      </c>
      <c r="F88" s="17">
        <v>1</v>
      </c>
      <c r="G88" s="17">
        <v>0</v>
      </c>
      <c r="H88" s="17">
        <v>5</v>
      </c>
      <c r="I88" s="18"/>
      <c r="J88" s="18"/>
      <c r="K88" s="18"/>
      <c r="L88" s="18"/>
      <c r="M88" s="12"/>
      <c r="N88" s="26"/>
      <c r="O88" s="21">
        <v>60056</v>
      </c>
      <c r="P88" s="18">
        <v>61257</v>
      </c>
      <c r="Q88" s="18">
        <v>62635</v>
      </c>
      <c r="R88" s="18">
        <v>63731</v>
      </c>
      <c r="S88" s="18">
        <v>65006</v>
      </c>
      <c r="T88" s="19">
        <f>IF('Critères de recherche'!$N$13&gt;0.01,CP88*(1+T$4),S88*(1+T$4))</f>
        <v>66306.12</v>
      </c>
      <c r="U88" s="19">
        <f t="shared" ref="U88" si="234">T88*(1+U$4)</f>
        <v>67632.242400000003</v>
      </c>
      <c r="V88" s="19">
        <f t="shared" ref="V88:CG88" si="235">U88*(1+V$4)</f>
        <v>68984.887247999999</v>
      </c>
      <c r="W88" s="19">
        <f t="shared" si="235"/>
        <v>70364.584992959994</v>
      </c>
      <c r="X88" s="19">
        <f t="shared" si="235"/>
        <v>71771.876692819191</v>
      </c>
      <c r="Y88" s="19">
        <f t="shared" si="235"/>
        <v>73207.314226675575</v>
      </c>
      <c r="Z88" s="19">
        <f t="shared" si="235"/>
        <v>74671.460511209094</v>
      </c>
      <c r="AA88" s="19">
        <f t="shared" si="235"/>
        <v>76164.889721433283</v>
      </c>
      <c r="AB88" s="19">
        <f t="shared" si="235"/>
        <v>77688.187515861951</v>
      </c>
      <c r="AC88" s="19">
        <f t="shared" si="235"/>
        <v>79241.951266179196</v>
      </c>
      <c r="AD88" s="19">
        <f t="shared" si="235"/>
        <v>80826.790291502781</v>
      </c>
      <c r="AE88" s="19">
        <f t="shared" si="235"/>
        <v>82443.326097332843</v>
      </c>
      <c r="AF88" s="19">
        <f t="shared" si="235"/>
        <v>84092.192619279507</v>
      </c>
      <c r="AG88" s="19">
        <f t="shared" si="235"/>
        <v>85774.036471665095</v>
      </c>
      <c r="AH88" s="19">
        <f t="shared" si="235"/>
        <v>87489.517201098395</v>
      </c>
      <c r="AI88" s="19">
        <f t="shared" si="235"/>
        <v>89239.307545120362</v>
      </c>
      <c r="AJ88" s="19">
        <f t="shared" si="235"/>
        <v>91024.09369602277</v>
      </c>
      <c r="AK88" s="19">
        <f t="shared" si="235"/>
        <v>92844.575569943234</v>
      </c>
      <c r="AL88" s="19">
        <f t="shared" si="235"/>
        <v>94701.467081342096</v>
      </c>
      <c r="AM88" s="19">
        <f t="shared" si="235"/>
        <v>96595.496422968936</v>
      </c>
      <c r="AN88" s="19">
        <f t="shared" si="235"/>
        <v>98527.406351428319</v>
      </c>
      <c r="AO88" s="19">
        <f t="shared" si="235"/>
        <v>100497.95447845689</v>
      </c>
      <c r="AP88" s="19">
        <f t="shared" si="235"/>
        <v>102507.91356802602</v>
      </c>
      <c r="AQ88" s="19">
        <f t="shared" si="235"/>
        <v>104558.07183938654</v>
      </c>
      <c r="AR88" s="19">
        <f t="shared" si="235"/>
        <v>106649.23327617427</v>
      </c>
      <c r="AS88" s="19">
        <f t="shared" si="235"/>
        <v>108782.21794169776</v>
      </c>
      <c r="AT88" s="19">
        <f t="shared" si="235"/>
        <v>110957.86230053172</v>
      </c>
      <c r="AU88" s="19">
        <f t="shared" si="235"/>
        <v>113177.01954654236</v>
      </c>
      <c r="AV88" s="19">
        <f t="shared" si="235"/>
        <v>115440.55993747321</v>
      </c>
      <c r="AW88" s="19">
        <f t="shared" si="235"/>
        <v>117749.37113622267</v>
      </c>
      <c r="AX88" s="19">
        <f t="shared" si="235"/>
        <v>120104.35855894713</v>
      </c>
      <c r="AY88" s="19">
        <f t="shared" si="235"/>
        <v>122506.44573012608</v>
      </c>
      <c r="AZ88" s="19">
        <f t="shared" si="235"/>
        <v>124956.57464472861</v>
      </c>
      <c r="BA88" s="19">
        <f t="shared" si="235"/>
        <v>127455.70613762319</v>
      </c>
      <c r="BB88" s="19">
        <f t="shared" si="235"/>
        <v>130004.82026037565</v>
      </c>
      <c r="BC88" s="19">
        <f t="shared" si="235"/>
        <v>132604.91666558318</v>
      </c>
      <c r="BD88" s="19">
        <f t="shared" si="235"/>
        <v>135257.01499889485</v>
      </c>
      <c r="BE88" s="19">
        <f t="shared" si="235"/>
        <v>137962.15529887276</v>
      </c>
      <c r="BF88" s="19">
        <f t="shared" si="235"/>
        <v>140721.39840485022</v>
      </c>
      <c r="BG88" s="19">
        <f t="shared" si="235"/>
        <v>143535.82637294722</v>
      </c>
      <c r="BH88" s="19">
        <f t="shared" si="235"/>
        <v>146406.54290040617</v>
      </c>
      <c r="BI88" s="19">
        <f t="shared" si="235"/>
        <v>149334.67375841431</v>
      </c>
      <c r="BJ88" s="19">
        <f t="shared" si="235"/>
        <v>152321.3672335826</v>
      </c>
      <c r="BK88" s="19">
        <f t="shared" si="235"/>
        <v>155367.79457825425</v>
      </c>
      <c r="BL88" s="19">
        <f t="shared" si="235"/>
        <v>158475.15046981935</v>
      </c>
      <c r="BM88" s="19">
        <f t="shared" si="235"/>
        <v>161644.65347921575</v>
      </c>
      <c r="BN88" s="19">
        <f t="shared" si="235"/>
        <v>164877.54654880008</v>
      </c>
      <c r="BO88" s="19">
        <f t="shared" si="235"/>
        <v>168175.09747977607</v>
      </c>
      <c r="BP88" s="19">
        <f t="shared" si="235"/>
        <v>171538.59942937159</v>
      </c>
      <c r="BQ88" s="19">
        <f t="shared" si="235"/>
        <v>174969.37141795902</v>
      </c>
      <c r="BR88" s="19">
        <f t="shared" si="235"/>
        <v>178468.7588463182</v>
      </c>
      <c r="BS88" s="19">
        <f t="shared" si="235"/>
        <v>182038.13402324458</v>
      </c>
      <c r="BT88" s="19">
        <f t="shared" si="235"/>
        <v>185678.89670370947</v>
      </c>
      <c r="BU88" s="19">
        <f t="shared" si="235"/>
        <v>189392.47463778366</v>
      </c>
      <c r="BV88" s="19">
        <f t="shared" si="235"/>
        <v>193180.32413053935</v>
      </c>
      <c r="BW88" s="19">
        <f t="shared" si="235"/>
        <v>197043.93061315012</v>
      </c>
      <c r="BX88" s="19">
        <f t="shared" si="235"/>
        <v>200984.80922541313</v>
      </c>
      <c r="BY88" s="19">
        <f t="shared" si="235"/>
        <v>205004.5054099214</v>
      </c>
      <c r="BZ88" s="19">
        <f t="shared" si="235"/>
        <v>209104.59551811984</v>
      </c>
      <c r="CA88" s="19">
        <f t="shared" si="235"/>
        <v>213286.68742848223</v>
      </c>
      <c r="CB88" s="19">
        <f t="shared" si="235"/>
        <v>217552.42117705187</v>
      </c>
      <c r="CC88" s="19">
        <f t="shared" si="235"/>
        <v>221903.46960059291</v>
      </c>
      <c r="CD88" s="19">
        <f t="shared" si="235"/>
        <v>226341.53899260476</v>
      </c>
      <c r="CE88" s="19">
        <f t="shared" si="235"/>
        <v>230868.36977245688</v>
      </c>
      <c r="CF88" s="19">
        <f t="shared" si="235"/>
        <v>235485.73716790602</v>
      </c>
      <c r="CG88" s="19">
        <f t="shared" si="235"/>
        <v>240195.45191126413</v>
      </c>
      <c r="CH88" s="19">
        <f t="shared" ref="CH88:CL88" si="236">CG88*(1+CH$4)</f>
        <v>244999.3609494894</v>
      </c>
      <c r="CI88" s="19">
        <f t="shared" si="236"/>
        <v>249899.34816847919</v>
      </c>
      <c r="CJ88" s="19">
        <f t="shared" si="236"/>
        <v>254897.33513184878</v>
      </c>
      <c r="CK88" s="19">
        <f t="shared" si="236"/>
        <v>259995.28183448577</v>
      </c>
      <c r="CL88" s="19">
        <f t="shared" si="236"/>
        <v>265195.18747117551</v>
      </c>
      <c r="CM88" s="19">
        <f>IF('Critères de recherche'!$N$13&gt;0.01,'EntenteJuil2019 (avec boni)'!O88*(1.01+'Critères de recherche'!$N$13),0)</f>
        <v>0</v>
      </c>
      <c r="CN88" s="19">
        <f t="shared" si="200"/>
        <v>0</v>
      </c>
      <c r="CO88" s="19">
        <f t="shared" si="200"/>
        <v>0</v>
      </c>
      <c r="CP88" s="19">
        <f t="shared" si="200"/>
        <v>0</v>
      </c>
    </row>
    <row r="89" spans="5:94" x14ac:dyDescent="0.25">
      <c r="E89" s="16" t="s">
        <v>27</v>
      </c>
      <c r="F89" s="17">
        <v>2</v>
      </c>
      <c r="G89" s="17">
        <v>0</v>
      </c>
      <c r="H89" s="17">
        <v>5</v>
      </c>
      <c r="I89" s="18"/>
      <c r="J89" s="18"/>
      <c r="K89" s="18"/>
      <c r="L89" s="18"/>
      <c r="M89" s="12"/>
      <c r="N89" s="26"/>
      <c r="O89" s="21">
        <v>62158</v>
      </c>
      <c r="P89" s="18">
        <v>63401</v>
      </c>
      <c r="Q89" s="18">
        <v>64828</v>
      </c>
      <c r="R89" s="18">
        <v>65962</v>
      </c>
      <c r="S89" s="18">
        <v>67281</v>
      </c>
      <c r="T89" s="19">
        <f>IF('Critères de recherche'!$N$13&gt;0.01,CP89*(1+T$4),S89*(1+T$4))</f>
        <v>68626.62</v>
      </c>
      <c r="U89" s="19">
        <f t="shared" ref="U89" si="237">T89*(1+U$4)</f>
        <v>69999.152399999992</v>
      </c>
      <c r="V89" s="19">
        <f t="shared" ref="V89:CG89" si="238">U89*(1+V$4)</f>
        <v>71399.135447999986</v>
      </c>
      <c r="W89" s="19">
        <f t="shared" si="238"/>
        <v>72827.118156959987</v>
      </c>
      <c r="X89" s="19">
        <f t="shared" si="238"/>
        <v>74283.660520099191</v>
      </c>
      <c r="Y89" s="19">
        <f t="shared" si="238"/>
        <v>75769.333730501181</v>
      </c>
      <c r="Z89" s="19">
        <f t="shared" si="238"/>
        <v>77284.720405111206</v>
      </c>
      <c r="AA89" s="19">
        <f t="shared" si="238"/>
        <v>78830.414813213429</v>
      </c>
      <c r="AB89" s="19">
        <f t="shared" si="238"/>
        <v>80407.023109477697</v>
      </c>
      <c r="AC89" s="19">
        <f t="shared" si="238"/>
        <v>82015.163571667246</v>
      </c>
      <c r="AD89" s="19">
        <f t="shared" si="238"/>
        <v>83655.466843100599</v>
      </c>
      <c r="AE89" s="19">
        <f t="shared" si="238"/>
        <v>85328.57617996262</v>
      </c>
      <c r="AF89" s="19">
        <f t="shared" si="238"/>
        <v>87035.147703561874</v>
      </c>
      <c r="AG89" s="19">
        <f t="shared" si="238"/>
        <v>88775.850657633113</v>
      </c>
      <c r="AH89" s="19">
        <f t="shared" si="238"/>
        <v>90551.367670785781</v>
      </c>
      <c r="AI89" s="19">
        <f t="shared" si="238"/>
        <v>92362.395024201498</v>
      </c>
      <c r="AJ89" s="19">
        <f t="shared" si="238"/>
        <v>94209.642924685526</v>
      </c>
      <c r="AK89" s="19">
        <f t="shared" si="238"/>
        <v>96093.835783179238</v>
      </c>
      <c r="AL89" s="19">
        <f t="shared" si="238"/>
        <v>98015.712498842826</v>
      </c>
      <c r="AM89" s="19">
        <f t="shared" si="238"/>
        <v>99976.026748819684</v>
      </c>
      <c r="AN89" s="19">
        <f t="shared" si="238"/>
        <v>101975.54728379608</v>
      </c>
      <c r="AO89" s="19">
        <f t="shared" si="238"/>
        <v>104015.05822947201</v>
      </c>
      <c r="AP89" s="19">
        <f t="shared" si="238"/>
        <v>106095.35939406145</v>
      </c>
      <c r="AQ89" s="19">
        <f t="shared" si="238"/>
        <v>108217.26658194268</v>
      </c>
      <c r="AR89" s="19">
        <f t="shared" si="238"/>
        <v>110381.61191358154</v>
      </c>
      <c r="AS89" s="19">
        <f t="shared" si="238"/>
        <v>112589.24415185317</v>
      </c>
      <c r="AT89" s="19">
        <f t="shared" si="238"/>
        <v>114841.02903489023</v>
      </c>
      <c r="AU89" s="19">
        <f t="shared" si="238"/>
        <v>117137.84961558804</v>
      </c>
      <c r="AV89" s="19">
        <f t="shared" si="238"/>
        <v>119480.60660789981</v>
      </c>
      <c r="AW89" s="19">
        <f t="shared" si="238"/>
        <v>121870.21874005781</v>
      </c>
      <c r="AX89" s="19">
        <f t="shared" si="238"/>
        <v>124307.62311485897</v>
      </c>
      <c r="AY89" s="19">
        <f t="shared" si="238"/>
        <v>126793.77557715615</v>
      </c>
      <c r="AZ89" s="19">
        <f t="shared" si="238"/>
        <v>129329.65108869928</v>
      </c>
      <c r="BA89" s="19">
        <f t="shared" si="238"/>
        <v>131916.24411047326</v>
      </c>
      <c r="BB89" s="19">
        <f t="shared" si="238"/>
        <v>134554.56899268273</v>
      </c>
      <c r="BC89" s="19">
        <f t="shared" si="238"/>
        <v>137245.6603725364</v>
      </c>
      <c r="BD89" s="19">
        <f t="shared" si="238"/>
        <v>139990.57357998713</v>
      </c>
      <c r="BE89" s="19">
        <f t="shared" si="238"/>
        <v>142790.38505158687</v>
      </c>
      <c r="BF89" s="19">
        <f t="shared" si="238"/>
        <v>145646.1927526186</v>
      </c>
      <c r="BG89" s="19">
        <f t="shared" si="238"/>
        <v>148559.11660767099</v>
      </c>
      <c r="BH89" s="19">
        <f t="shared" si="238"/>
        <v>151530.29893982442</v>
      </c>
      <c r="BI89" s="19">
        <f t="shared" si="238"/>
        <v>154560.90491862092</v>
      </c>
      <c r="BJ89" s="19">
        <f t="shared" si="238"/>
        <v>157652.12301699334</v>
      </c>
      <c r="BK89" s="19">
        <f t="shared" si="238"/>
        <v>160805.16547733321</v>
      </c>
      <c r="BL89" s="19">
        <f t="shared" si="238"/>
        <v>164021.26878687987</v>
      </c>
      <c r="BM89" s="19">
        <f t="shared" si="238"/>
        <v>167301.69416261747</v>
      </c>
      <c r="BN89" s="19">
        <f t="shared" si="238"/>
        <v>170647.72804586982</v>
      </c>
      <c r="BO89" s="19">
        <f t="shared" si="238"/>
        <v>174060.68260678722</v>
      </c>
      <c r="BP89" s="19">
        <f t="shared" si="238"/>
        <v>177541.89625892296</v>
      </c>
      <c r="BQ89" s="19">
        <f t="shared" si="238"/>
        <v>181092.73418410143</v>
      </c>
      <c r="BR89" s="19">
        <f t="shared" si="238"/>
        <v>184714.58886778346</v>
      </c>
      <c r="BS89" s="19">
        <f t="shared" si="238"/>
        <v>188408.88064513914</v>
      </c>
      <c r="BT89" s="19">
        <f t="shared" si="238"/>
        <v>192177.05825804194</v>
      </c>
      <c r="BU89" s="19">
        <f t="shared" si="238"/>
        <v>196020.59942320277</v>
      </c>
      <c r="BV89" s="19">
        <f t="shared" si="238"/>
        <v>199941.01141166684</v>
      </c>
      <c r="BW89" s="19">
        <f t="shared" si="238"/>
        <v>203939.83163990019</v>
      </c>
      <c r="BX89" s="19">
        <f t="shared" si="238"/>
        <v>208018.6282726982</v>
      </c>
      <c r="BY89" s="19">
        <f t="shared" si="238"/>
        <v>212179.00083815216</v>
      </c>
      <c r="BZ89" s="19">
        <f t="shared" si="238"/>
        <v>216422.5808549152</v>
      </c>
      <c r="CA89" s="19">
        <f t="shared" si="238"/>
        <v>220751.0324720135</v>
      </c>
      <c r="CB89" s="19">
        <f t="shared" si="238"/>
        <v>225166.05312145376</v>
      </c>
      <c r="CC89" s="19">
        <f t="shared" si="238"/>
        <v>229669.37418388284</v>
      </c>
      <c r="CD89" s="19">
        <f t="shared" si="238"/>
        <v>234262.76166756049</v>
      </c>
      <c r="CE89" s="19">
        <f t="shared" si="238"/>
        <v>238948.01690091172</v>
      </c>
      <c r="CF89" s="19">
        <f t="shared" si="238"/>
        <v>243726.97723892998</v>
      </c>
      <c r="CG89" s="19">
        <f t="shared" si="238"/>
        <v>248601.51678370859</v>
      </c>
      <c r="CH89" s="19">
        <f t="shared" ref="CH89:CL89" si="239">CG89*(1+CH$4)</f>
        <v>253573.54711938277</v>
      </c>
      <c r="CI89" s="19">
        <f t="shared" si="239"/>
        <v>258645.01806177042</v>
      </c>
      <c r="CJ89" s="19">
        <f t="shared" si="239"/>
        <v>263817.91842300585</v>
      </c>
      <c r="CK89" s="19">
        <f t="shared" si="239"/>
        <v>269094.27679146599</v>
      </c>
      <c r="CL89" s="19">
        <f t="shared" si="239"/>
        <v>274476.16232729534</v>
      </c>
      <c r="CM89" s="19">
        <f>IF('Critères de recherche'!$N$13&gt;0.01,'EntenteJuil2019 (avec boni)'!O89*(1.01+'Critères de recherche'!$N$13),0)</f>
        <v>0</v>
      </c>
      <c r="CN89" s="19">
        <f t="shared" si="200"/>
        <v>0</v>
      </c>
      <c r="CO89" s="19">
        <f t="shared" si="200"/>
        <v>0</v>
      </c>
      <c r="CP89" s="19">
        <f t="shared" si="200"/>
        <v>0</v>
      </c>
    </row>
    <row r="90" spans="5:94" x14ac:dyDescent="0.25">
      <c r="E90" s="16" t="s">
        <v>27</v>
      </c>
      <c r="F90" s="17">
        <v>3</v>
      </c>
      <c r="G90" s="17">
        <v>1</v>
      </c>
      <c r="H90" s="17">
        <v>5</v>
      </c>
      <c r="I90" s="18">
        <v>55344</v>
      </c>
      <c r="J90" s="18">
        <v>56451</v>
      </c>
      <c r="K90" s="18">
        <v>58303</v>
      </c>
      <c r="L90" s="18">
        <v>59469</v>
      </c>
      <c r="M90" s="22">
        <v>60658</v>
      </c>
      <c r="N90" s="21">
        <v>62781</v>
      </c>
      <c r="O90" s="21">
        <v>64333</v>
      </c>
      <c r="P90" s="18">
        <v>65620</v>
      </c>
      <c r="Q90" s="18">
        <v>67096</v>
      </c>
      <c r="R90" s="18">
        <v>68270</v>
      </c>
      <c r="S90" s="18">
        <v>69635</v>
      </c>
      <c r="T90" s="19">
        <f>IF('Critères de recherche'!$N$13&gt;0.01,CP90*(1+T$4),S90*(1+T$4))</f>
        <v>71027.7</v>
      </c>
      <c r="U90" s="19">
        <f t="shared" ref="U90" si="240">T90*(1+U$4)</f>
        <v>72448.254000000001</v>
      </c>
      <c r="V90" s="19">
        <f t="shared" ref="V90:CG90" si="241">U90*(1+V$4)</f>
        <v>73897.219079999995</v>
      </c>
      <c r="W90" s="19">
        <f t="shared" si="241"/>
        <v>75375.163461599994</v>
      </c>
      <c r="X90" s="19">
        <f t="shared" si="241"/>
        <v>76882.666730831988</v>
      </c>
      <c r="Y90" s="19">
        <f t="shared" si="241"/>
        <v>78420.320065448628</v>
      </c>
      <c r="Z90" s="19">
        <f t="shared" si="241"/>
        <v>79988.726466757609</v>
      </c>
      <c r="AA90" s="19">
        <f t="shared" si="241"/>
        <v>81588.500996092756</v>
      </c>
      <c r="AB90" s="19">
        <f t="shared" si="241"/>
        <v>83220.271016014609</v>
      </c>
      <c r="AC90" s="19">
        <f t="shared" si="241"/>
        <v>84884.676436334907</v>
      </c>
      <c r="AD90" s="19">
        <f t="shared" si="241"/>
        <v>86582.369965061604</v>
      </c>
      <c r="AE90" s="19">
        <f t="shared" si="241"/>
        <v>88314.017364362837</v>
      </c>
      <c r="AF90" s="19">
        <f t="shared" si="241"/>
        <v>90080.297711650099</v>
      </c>
      <c r="AG90" s="19">
        <f t="shared" si="241"/>
        <v>91881.903665883103</v>
      </c>
      <c r="AH90" s="19">
        <f t="shared" si="241"/>
        <v>93719.541739200766</v>
      </c>
      <c r="AI90" s="19">
        <f t="shared" si="241"/>
        <v>95593.932573984785</v>
      </c>
      <c r="AJ90" s="19">
        <f t="shared" si="241"/>
        <v>97505.81122546448</v>
      </c>
      <c r="AK90" s="19">
        <f t="shared" si="241"/>
        <v>99455.927449973766</v>
      </c>
      <c r="AL90" s="19">
        <f t="shared" si="241"/>
        <v>101445.04599897325</v>
      </c>
      <c r="AM90" s="19">
        <f t="shared" si="241"/>
        <v>103473.94691895272</v>
      </c>
      <c r="AN90" s="19">
        <f t="shared" si="241"/>
        <v>105543.42585733178</v>
      </c>
      <c r="AO90" s="19">
        <f t="shared" si="241"/>
        <v>107654.29437447841</v>
      </c>
      <c r="AP90" s="19">
        <f t="shared" si="241"/>
        <v>109807.38026196798</v>
      </c>
      <c r="AQ90" s="19">
        <f t="shared" si="241"/>
        <v>112003.52786720733</v>
      </c>
      <c r="AR90" s="19">
        <f t="shared" si="241"/>
        <v>114243.59842455148</v>
      </c>
      <c r="AS90" s="19">
        <f t="shared" si="241"/>
        <v>116528.47039304252</v>
      </c>
      <c r="AT90" s="19">
        <f t="shared" si="241"/>
        <v>118859.03980090337</v>
      </c>
      <c r="AU90" s="19">
        <f t="shared" si="241"/>
        <v>121236.22059692144</v>
      </c>
      <c r="AV90" s="19">
        <f t="shared" si="241"/>
        <v>123660.94500885987</v>
      </c>
      <c r="AW90" s="19">
        <f t="shared" si="241"/>
        <v>126134.16390903707</v>
      </c>
      <c r="AX90" s="19">
        <f t="shared" si="241"/>
        <v>128656.84718721782</v>
      </c>
      <c r="AY90" s="19">
        <f t="shared" si="241"/>
        <v>131229.98413096217</v>
      </c>
      <c r="AZ90" s="19">
        <f t="shared" si="241"/>
        <v>133854.58381358141</v>
      </c>
      <c r="BA90" s="19">
        <f t="shared" si="241"/>
        <v>136531.67548985305</v>
      </c>
      <c r="BB90" s="19">
        <f t="shared" si="241"/>
        <v>139262.30899965012</v>
      </c>
      <c r="BC90" s="19">
        <f t="shared" si="241"/>
        <v>142047.55517964312</v>
      </c>
      <c r="BD90" s="19">
        <f t="shared" si="241"/>
        <v>144888.506283236</v>
      </c>
      <c r="BE90" s="19">
        <f t="shared" si="241"/>
        <v>147786.27640890071</v>
      </c>
      <c r="BF90" s="19">
        <f t="shared" si="241"/>
        <v>150742.00193707872</v>
      </c>
      <c r="BG90" s="19">
        <f t="shared" si="241"/>
        <v>153756.84197582031</v>
      </c>
      <c r="BH90" s="19">
        <f t="shared" si="241"/>
        <v>156831.97881533671</v>
      </c>
      <c r="BI90" s="19">
        <f t="shared" si="241"/>
        <v>159968.61839164345</v>
      </c>
      <c r="BJ90" s="19">
        <f t="shared" si="241"/>
        <v>163167.99075947632</v>
      </c>
      <c r="BK90" s="19">
        <f t="shared" si="241"/>
        <v>166431.35057466585</v>
      </c>
      <c r="BL90" s="19">
        <f t="shared" si="241"/>
        <v>169759.97758615916</v>
      </c>
      <c r="BM90" s="19">
        <f t="shared" si="241"/>
        <v>173155.17713788236</v>
      </c>
      <c r="BN90" s="19">
        <f t="shared" si="241"/>
        <v>176618.28068064002</v>
      </c>
      <c r="BO90" s="19">
        <f t="shared" si="241"/>
        <v>180150.64629425283</v>
      </c>
      <c r="BP90" s="19">
        <f t="shared" si="241"/>
        <v>183753.6592201379</v>
      </c>
      <c r="BQ90" s="19">
        <f t="shared" si="241"/>
        <v>187428.73240454064</v>
      </c>
      <c r="BR90" s="19">
        <f t="shared" si="241"/>
        <v>191177.30705263146</v>
      </c>
      <c r="BS90" s="19">
        <f t="shared" si="241"/>
        <v>195000.85319368407</v>
      </c>
      <c r="BT90" s="19">
        <f t="shared" si="241"/>
        <v>198900.87025755775</v>
      </c>
      <c r="BU90" s="19">
        <f t="shared" si="241"/>
        <v>202878.8876627089</v>
      </c>
      <c r="BV90" s="19">
        <f t="shared" si="241"/>
        <v>206936.46541596309</v>
      </c>
      <c r="BW90" s="19">
        <f t="shared" si="241"/>
        <v>211075.19472428237</v>
      </c>
      <c r="BX90" s="19">
        <f t="shared" si="241"/>
        <v>215296.69861876802</v>
      </c>
      <c r="BY90" s="19">
        <f t="shared" si="241"/>
        <v>219602.63259114337</v>
      </c>
      <c r="BZ90" s="19">
        <f t="shared" si="241"/>
        <v>223994.68524296622</v>
      </c>
      <c r="CA90" s="19">
        <f t="shared" si="241"/>
        <v>228474.57894782556</v>
      </c>
      <c r="CB90" s="19">
        <f t="shared" si="241"/>
        <v>233044.07052678207</v>
      </c>
      <c r="CC90" s="19">
        <f t="shared" si="241"/>
        <v>237704.95193731773</v>
      </c>
      <c r="CD90" s="19">
        <f t="shared" si="241"/>
        <v>242459.05097606409</v>
      </c>
      <c r="CE90" s="19">
        <f t="shared" si="241"/>
        <v>247308.23199558537</v>
      </c>
      <c r="CF90" s="19">
        <f t="shared" si="241"/>
        <v>252254.39663549708</v>
      </c>
      <c r="CG90" s="19">
        <f t="shared" si="241"/>
        <v>257299.48456820703</v>
      </c>
      <c r="CH90" s="19">
        <f t="shared" ref="CH90:CL90" si="242">CG90*(1+CH$4)</f>
        <v>262445.47425957117</v>
      </c>
      <c r="CI90" s="19">
        <f t="shared" si="242"/>
        <v>267694.38374476263</v>
      </c>
      <c r="CJ90" s="19">
        <f t="shared" si="242"/>
        <v>273048.27141965786</v>
      </c>
      <c r="CK90" s="19">
        <f t="shared" si="242"/>
        <v>278509.23684805102</v>
      </c>
      <c r="CL90" s="19">
        <f t="shared" si="242"/>
        <v>284079.42158501205</v>
      </c>
      <c r="CM90" s="19">
        <f>IF('Critères de recherche'!$N$13&gt;0.01,'EntenteJuil2019 (avec boni)'!O90*(1.01+'Critères de recherche'!$N$13),0)</f>
        <v>0</v>
      </c>
      <c r="CN90" s="19">
        <f t="shared" si="200"/>
        <v>0</v>
      </c>
      <c r="CO90" s="19">
        <f t="shared" si="200"/>
        <v>0</v>
      </c>
      <c r="CP90" s="19">
        <f t="shared" si="200"/>
        <v>0</v>
      </c>
    </row>
    <row r="91" spans="5:94" x14ac:dyDescent="0.25">
      <c r="E91" s="16" t="s">
        <v>27</v>
      </c>
      <c r="F91" s="17">
        <v>4</v>
      </c>
      <c r="G91" s="17">
        <v>2</v>
      </c>
      <c r="H91" s="17">
        <v>5</v>
      </c>
      <c r="I91" s="18">
        <v>57431</v>
      </c>
      <c r="J91" s="18">
        <v>58580</v>
      </c>
      <c r="K91" s="18">
        <v>60507</v>
      </c>
      <c r="L91" s="18">
        <v>61717</v>
      </c>
      <c r="M91" s="22">
        <v>62951</v>
      </c>
      <c r="N91" s="21">
        <v>65154</v>
      </c>
      <c r="O91" s="21">
        <v>66585</v>
      </c>
      <c r="P91" s="18">
        <v>67917</v>
      </c>
      <c r="Q91" s="18">
        <v>69445</v>
      </c>
      <c r="R91" s="18">
        <v>70660</v>
      </c>
      <c r="S91" s="18">
        <v>72073</v>
      </c>
      <c r="T91" s="19">
        <f>IF('Critères de recherche'!$N$13&gt;0.01,CP91*(1+T$4),S91*(1+T$4))</f>
        <v>73514.460000000006</v>
      </c>
      <c r="U91" s="19">
        <f t="shared" ref="U91" si="243">T91*(1+U$4)</f>
        <v>74984.749200000006</v>
      </c>
      <c r="V91" s="19">
        <f t="shared" ref="V91:CG91" si="244">U91*(1+V$4)</f>
        <v>76484.444184000007</v>
      </c>
      <c r="W91" s="19">
        <f t="shared" si="244"/>
        <v>78014.133067680013</v>
      </c>
      <c r="X91" s="19">
        <f t="shared" si="244"/>
        <v>79574.415729033615</v>
      </c>
      <c r="Y91" s="19">
        <f t="shared" si="244"/>
        <v>81165.904043614282</v>
      </c>
      <c r="Z91" s="19">
        <f t="shared" si="244"/>
        <v>82789.222124486565</v>
      </c>
      <c r="AA91" s="19">
        <f t="shared" si="244"/>
        <v>84445.006566976299</v>
      </c>
      <c r="AB91" s="19">
        <f t="shared" si="244"/>
        <v>86133.906698315826</v>
      </c>
      <c r="AC91" s="19">
        <f t="shared" si="244"/>
        <v>87856.58483228214</v>
      </c>
      <c r="AD91" s="19">
        <f t="shared" si="244"/>
        <v>89613.716528927791</v>
      </c>
      <c r="AE91" s="19">
        <f t="shared" si="244"/>
        <v>91405.990859506346</v>
      </c>
      <c r="AF91" s="19">
        <f t="shared" si="244"/>
        <v>93234.11067669648</v>
      </c>
      <c r="AG91" s="19">
        <f t="shared" si="244"/>
        <v>95098.792890230412</v>
      </c>
      <c r="AH91" s="19">
        <f t="shared" si="244"/>
        <v>97000.768748035029</v>
      </c>
      <c r="AI91" s="19">
        <f t="shared" si="244"/>
        <v>98940.784122995727</v>
      </c>
      <c r="AJ91" s="19">
        <f t="shared" si="244"/>
        <v>100919.59980545564</v>
      </c>
      <c r="AK91" s="19">
        <f t="shared" si="244"/>
        <v>102937.99180156476</v>
      </c>
      <c r="AL91" s="19">
        <f t="shared" si="244"/>
        <v>104996.75163759605</v>
      </c>
      <c r="AM91" s="19">
        <f t="shared" si="244"/>
        <v>107096.68667034798</v>
      </c>
      <c r="AN91" s="19">
        <f t="shared" si="244"/>
        <v>109238.62040375493</v>
      </c>
      <c r="AO91" s="19">
        <f t="shared" si="244"/>
        <v>111423.39281183004</v>
      </c>
      <c r="AP91" s="19">
        <f t="shared" si="244"/>
        <v>113651.86066806664</v>
      </c>
      <c r="AQ91" s="19">
        <f t="shared" si="244"/>
        <v>115924.89788142798</v>
      </c>
      <c r="AR91" s="19">
        <f t="shared" si="244"/>
        <v>118243.39583905654</v>
      </c>
      <c r="AS91" s="19">
        <f t="shared" si="244"/>
        <v>120608.26375583767</v>
      </c>
      <c r="AT91" s="19">
        <f t="shared" si="244"/>
        <v>123020.42903095443</v>
      </c>
      <c r="AU91" s="19">
        <f t="shared" si="244"/>
        <v>125480.83761157352</v>
      </c>
      <c r="AV91" s="19">
        <f t="shared" si="244"/>
        <v>127990.45436380499</v>
      </c>
      <c r="AW91" s="19">
        <f t="shared" si="244"/>
        <v>130550.26345108109</v>
      </c>
      <c r="AX91" s="19">
        <f t="shared" si="244"/>
        <v>133161.2687201027</v>
      </c>
      <c r="AY91" s="19">
        <f t="shared" si="244"/>
        <v>135824.49409450477</v>
      </c>
      <c r="AZ91" s="19">
        <f t="shared" si="244"/>
        <v>138540.98397639487</v>
      </c>
      <c r="BA91" s="19">
        <f t="shared" si="244"/>
        <v>141311.80365592276</v>
      </c>
      <c r="BB91" s="19">
        <f t="shared" si="244"/>
        <v>144138.03972904122</v>
      </c>
      <c r="BC91" s="19">
        <f t="shared" si="244"/>
        <v>147020.80052362205</v>
      </c>
      <c r="BD91" s="19">
        <f t="shared" si="244"/>
        <v>149961.21653409451</v>
      </c>
      <c r="BE91" s="19">
        <f t="shared" si="244"/>
        <v>152960.44086477641</v>
      </c>
      <c r="BF91" s="19">
        <f t="shared" si="244"/>
        <v>156019.64968207193</v>
      </c>
      <c r="BG91" s="19">
        <f t="shared" si="244"/>
        <v>159140.04267571337</v>
      </c>
      <c r="BH91" s="19">
        <f t="shared" si="244"/>
        <v>162322.84352922763</v>
      </c>
      <c r="BI91" s="19">
        <f t="shared" si="244"/>
        <v>165569.30039981217</v>
      </c>
      <c r="BJ91" s="19">
        <f t="shared" si="244"/>
        <v>168880.68640780842</v>
      </c>
      <c r="BK91" s="19">
        <f t="shared" si="244"/>
        <v>172258.30013596459</v>
      </c>
      <c r="BL91" s="19">
        <f t="shared" si="244"/>
        <v>175703.46613868387</v>
      </c>
      <c r="BM91" s="19">
        <f t="shared" si="244"/>
        <v>179217.53546145756</v>
      </c>
      <c r="BN91" s="19">
        <f t="shared" si="244"/>
        <v>182801.88617068672</v>
      </c>
      <c r="BO91" s="19">
        <f t="shared" si="244"/>
        <v>186457.92389410044</v>
      </c>
      <c r="BP91" s="19">
        <f t="shared" si="244"/>
        <v>190187.08237198245</v>
      </c>
      <c r="BQ91" s="19">
        <f t="shared" si="244"/>
        <v>193990.82401942211</v>
      </c>
      <c r="BR91" s="19">
        <f t="shared" si="244"/>
        <v>197870.64049981057</v>
      </c>
      <c r="BS91" s="19">
        <f t="shared" si="244"/>
        <v>201828.0533098068</v>
      </c>
      <c r="BT91" s="19">
        <f t="shared" si="244"/>
        <v>205864.61437600292</v>
      </c>
      <c r="BU91" s="19">
        <f t="shared" si="244"/>
        <v>209981.906663523</v>
      </c>
      <c r="BV91" s="19">
        <f t="shared" si="244"/>
        <v>214181.54479679346</v>
      </c>
      <c r="BW91" s="19">
        <f t="shared" si="244"/>
        <v>218465.17569272933</v>
      </c>
      <c r="BX91" s="19">
        <f t="shared" si="244"/>
        <v>222834.47920658393</v>
      </c>
      <c r="BY91" s="19">
        <f t="shared" si="244"/>
        <v>227291.1687907156</v>
      </c>
      <c r="BZ91" s="19">
        <f t="shared" si="244"/>
        <v>231836.9921665299</v>
      </c>
      <c r="CA91" s="19">
        <f t="shared" si="244"/>
        <v>236473.73200986051</v>
      </c>
      <c r="CB91" s="19">
        <f t="shared" si="244"/>
        <v>241203.20665005772</v>
      </c>
      <c r="CC91" s="19">
        <f t="shared" si="244"/>
        <v>246027.27078305889</v>
      </c>
      <c r="CD91" s="19">
        <f t="shared" si="244"/>
        <v>250947.81619872007</v>
      </c>
      <c r="CE91" s="19">
        <f t="shared" si="244"/>
        <v>255966.77252269449</v>
      </c>
      <c r="CF91" s="19">
        <f t="shared" si="244"/>
        <v>261086.10797314838</v>
      </c>
      <c r="CG91" s="19">
        <f t="shared" si="244"/>
        <v>266307.83013261133</v>
      </c>
      <c r="CH91" s="19">
        <f t="shared" ref="CH91:CL91" si="245">CG91*(1+CH$4)</f>
        <v>271633.98673526355</v>
      </c>
      <c r="CI91" s="19">
        <f t="shared" si="245"/>
        <v>277066.6664699688</v>
      </c>
      <c r="CJ91" s="19">
        <f t="shared" si="245"/>
        <v>282607.9997993682</v>
      </c>
      <c r="CK91" s="19">
        <f t="shared" si="245"/>
        <v>288260.15979535558</v>
      </c>
      <c r="CL91" s="19">
        <f t="shared" si="245"/>
        <v>294025.36299126269</v>
      </c>
      <c r="CM91" s="19">
        <f>IF('Critères de recherche'!$N$13&gt;0.01,'EntenteJuil2019 (avec boni)'!O91*(1.01+'Critères de recherche'!$N$13),0)</f>
        <v>0</v>
      </c>
      <c r="CN91" s="19">
        <f t="shared" si="200"/>
        <v>0</v>
      </c>
      <c r="CO91" s="19">
        <f t="shared" si="200"/>
        <v>0</v>
      </c>
      <c r="CP91" s="19">
        <f t="shared" si="200"/>
        <v>0</v>
      </c>
    </row>
    <row r="92" spans="5:94" x14ac:dyDescent="0.25">
      <c r="E92" s="16" t="s">
        <v>27</v>
      </c>
      <c r="F92" s="23">
        <v>5</v>
      </c>
      <c r="G92" s="23">
        <v>3</v>
      </c>
      <c r="H92" s="23">
        <v>5</v>
      </c>
      <c r="I92" s="18">
        <v>59722</v>
      </c>
      <c r="J92" s="18">
        <v>60196</v>
      </c>
      <c r="K92" s="18">
        <v>62895</v>
      </c>
      <c r="L92" s="18">
        <v>64153</v>
      </c>
      <c r="M92" s="22">
        <v>65436</v>
      </c>
      <c r="N92" s="21">
        <v>67726</v>
      </c>
      <c r="O92" s="21">
        <v>69260</v>
      </c>
      <c r="P92" s="18">
        <v>70645</v>
      </c>
      <c r="Q92" s="18">
        <v>72235</v>
      </c>
      <c r="R92" s="18">
        <v>73499</v>
      </c>
      <c r="S92" s="18">
        <v>74969</v>
      </c>
      <c r="T92" s="19">
        <f>IF('Critères de recherche'!$N$13&gt;0.01,CP92*(1+T$4),S92*(1+T$4))</f>
        <v>76468.38</v>
      </c>
      <c r="U92" s="19">
        <f t="shared" ref="U92" si="246">T92*(1+U$4)</f>
        <v>77997.747600000002</v>
      </c>
      <c r="V92" s="19">
        <f t="shared" ref="V92:CG92" si="247">U92*(1+V$4)</f>
        <v>79557.702552000002</v>
      </c>
      <c r="W92" s="19">
        <f t="shared" si="247"/>
        <v>81148.856603040011</v>
      </c>
      <c r="X92" s="19">
        <f t="shared" si="247"/>
        <v>82771.833735100809</v>
      </c>
      <c r="Y92" s="19">
        <f t="shared" si="247"/>
        <v>84427.270409802833</v>
      </c>
      <c r="Z92" s="19">
        <f t="shared" si="247"/>
        <v>86115.815817998897</v>
      </c>
      <c r="AA92" s="19">
        <f t="shared" si="247"/>
        <v>87838.132134358879</v>
      </c>
      <c r="AB92" s="19">
        <f t="shared" si="247"/>
        <v>89594.894777046051</v>
      </c>
      <c r="AC92" s="19">
        <f t="shared" si="247"/>
        <v>91386.792672586977</v>
      </c>
      <c r="AD92" s="19">
        <f t="shared" si="247"/>
        <v>93214.528526038717</v>
      </c>
      <c r="AE92" s="19">
        <f t="shared" si="247"/>
        <v>95078.819096559499</v>
      </c>
      <c r="AF92" s="19">
        <f t="shared" si="247"/>
        <v>96980.395478490696</v>
      </c>
      <c r="AG92" s="19">
        <f t="shared" si="247"/>
        <v>98920.003388060519</v>
      </c>
      <c r="AH92" s="19">
        <f t="shared" si="247"/>
        <v>100898.40345582172</v>
      </c>
      <c r="AI92" s="19">
        <f t="shared" si="247"/>
        <v>102916.37152493816</v>
      </c>
      <c r="AJ92" s="19">
        <f t="shared" si="247"/>
        <v>104974.69895543694</v>
      </c>
      <c r="AK92" s="19">
        <f t="shared" si="247"/>
        <v>107074.19293454567</v>
      </c>
      <c r="AL92" s="19">
        <f t="shared" si="247"/>
        <v>109215.67679323659</v>
      </c>
      <c r="AM92" s="19">
        <f t="shared" si="247"/>
        <v>111399.99032910132</v>
      </c>
      <c r="AN92" s="19">
        <f t="shared" si="247"/>
        <v>113627.99013568334</v>
      </c>
      <c r="AO92" s="19">
        <f t="shared" si="247"/>
        <v>115900.54993839702</v>
      </c>
      <c r="AP92" s="19">
        <f t="shared" si="247"/>
        <v>118218.56093716496</v>
      </c>
      <c r="AQ92" s="19">
        <f t="shared" si="247"/>
        <v>120582.93215590826</v>
      </c>
      <c r="AR92" s="19">
        <f t="shared" si="247"/>
        <v>122994.59079902642</v>
      </c>
      <c r="AS92" s="19">
        <f t="shared" si="247"/>
        <v>125454.48261500696</v>
      </c>
      <c r="AT92" s="19">
        <f t="shared" si="247"/>
        <v>127963.5722673071</v>
      </c>
      <c r="AU92" s="19">
        <f t="shared" si="247"/>
        <v>130522.84371265324</v>
      </c>
      <c r="AV92" s="19">
        <f t="shared" si="247"/>
        <v>133133.30058690629</v>
      </c>
      <c r="AW92" s="19">
        <f t="shared" si="247"/>
        <v>135795.96659864442</v>
      </c>
      <c r="AX92" s="19">
        <f t="shared" si="247"/>
        <v>138511.88593061731</v>
      </c>
      <c r="AY92" s="19">
        <f t="shared" si="247"/>
        <v>141282.12364922967</v>
      </c>
      <c r="AZ92" s="19">
        <f t="shared" si="247"/>
        <v>144107.76612221426</v>
      </c>
      <c r="BA92" s="19">
        <f t="shared" si="247"/>
        <v>146989.92144465854</v>
      </c>
      <c r="BB92" s="19">
        <f t="shared" si="247"/>
        <v>149929.71987355172</v>
      </c>
      <c r="BC92" s="19">
        <f t="shared" si="247"/>
        <v>152928.31427102274</v>
      </c>
      <c r="BD92" s="19">
        <f t="shared" si="247"/>
        <v>155986.88055644321</v>
      </c>
      <c r="BE92" s="19">
        <f t="shared" si="247"/>
        <v>159106.61816757207</v>
      </c>
      <c r="BF92" s="19">
        <f t="shared" si="247"/>
        <v>162288.75053092351</v>
      </c>
      <c r="BG92" s="19">
        <f t="shared" si="247"/>
        <v>165534.52554154198</v>
      </c>
      <c r="BH92" s="19">
        <f t="shared" si="247"/>
        <v>168845.21605237282</v>
      </c>
      <c r="BI92" s="19">
        <f t="shared" si="247"/>
        <v>172222.12037342027</v>
      </c>
      <c r="BJ92" s="19">
        <f t="shared" si="247"/>
        <v>175666.56278088869</v>
      </c>
      <c r="BK92" s="19">
        <f t="shared" si="247"/>
        <v>179179.89403650648</v>
      </c>
      <c r="BL92" s="19">
        <f t="shared" si="247"/>
        <v>182763.49191723662</v>
      </c>
      <c r="BM92" s="19">
        <f t="shared" si="247"/>
        <v>186418.76175558136</v>
      </c>
      <c r="BN92" s="19">
        <f t="shared" si="247"/>
        <v>190147.13699069299</v>
      </c>
      <c r="BO92" s="19">
        <f t="shared" si="247"/>
        <v>193950.07973050684</v>
      </c>
      <c r="BP92" s="19">
        <f t="shared" si="247"/>
        <v>197829.08132511697</v>
      </c>
      <c r="BQ92" s="19">
        <f t="shared" si="247"/>
        <v>201785.66295161931</v>
      </c>
      <c r="BR92" s="19">
        <f t="shared" si="247"/>
        <v>205821.37621065171</v>
      </c>
      <c r="BS92" s="19">
        <f t="shared" si="247"/>
        <v>209937.80373486475</v>
      </c>
      <c r="BT92" s="19">
        <f t="shared" si="247"/>
        <v>214136.55980956205</v>
      </c>
      <c r="BU92" s="19">
        <f t="shared" si="247"/>
        <v>218419.2910057533</v>
      </c>
      <c r="BV92" s="19">
        <f t="shared" si="247"/>
        <v>222787.67682586837</v>
      </c>
      <c r="BW92" s="19">
        <f t="shared" si="247"/>
        <v>227243.43036238576</v>
      </c>
      <c r="BX92" s="19">
        <f t="shared" si="247"/>
        <v>231788.29896963347</v>
      </c>
      <c r="BY92" s="19">
        <f t="shared" si="247"/>
        <v>236424.06494902616</v>
      </c>
      <c r="BZ92" s="19">
        <f t="shared" si="247"/>
        <v>241152.54624800669</v>
      </c>
      <c r="CA92" s="19">
        <f t="shared" si="247"/>
        <v>245975.59717296684</v>
      </c>
      <c r="CB92" s="19">
        <f t="shared" si="247"/>
        <v>250895.10911642617</v>
      </c>
      <c r="CC92" s="19">
        <f t="shared" si="247"/>
        <v>255913.01129875469</v>
      </c>
      <c r="CD92" s="19">
        <f t="shared" si="247"/>
        <v>261031.27152472979</v>
      </c>
      <c r="CE92" s="19">
        <f t="shared" si="247"/>
        <v>266251.89695522439</v>
      </c>
      <c r="CF92" s="19">
        <f t="shared" si="247"/>
        <v>271576.93489432888</v>
      </c>
      <c r="CG92" s="19">
        <f t="shared" si="247"/>
        <v>277008.47359221545</v>
      </c>
      <c r="CH92" s="19">
        <f t="shared" ref="CH92:CL92" si="248">CG92*(1+CH$4)</f>
        <v>282548.64306405978</v>
      </c>
      <c r="CI92" s="19">
        <f t="shared" si="248"/>
        <v>288199.61592534097</v>
      </c>
      <c r="CJ92" s="19">
        <f t="shared" si="248"/>
        <v>293963.60824384779</v>
      </c>
      <c r="CK92" s="19">
        <f t="shared" si="248"/>
        <v>299842.88040872477</v>
      </c>
      <c r="CL92" s="19">
        <f t="shared" si="248"/>
        <v>305839.73801689927</v>
      </c>
      <c r="CM92" s="19">
        <f>IF('Critères de recherche'!$N$13&gt;0.01,'EntenteJuil2019 (avec boni)'!O92*(1.01+'Critères de recherche'!$N$13),0)</f>
        <v>0</v>
      </c>
      <c r="CN92" s="19">
        <f t="shared" si="200"/>
        <v>0</v>
      </c>
      <c r="CO92" s="19">
        <f t="shared" si="200"/>
        <v>0</v>
      </c>
      <c r="CP92" s="19">
        <f t="shared" si="200"/>
        <v>0</v>
      </c>
    </row>
    <row r="93" spans="5:94" x14ac:dyDescent="0.25">
      <c r="E93" s="16" t="s">
        <v>28</v>
      </c>
      <c r="F93" s="17">
        <v>1</v>
      </c>
      <c r="G93" s="17">
        <v>0</v>
      </c>
      <c r="H93" s="17">
        <v>4</v>
      </c>
      <c r="I93" s="18"/>
      <c r="J93" s="18"/>
      <c r="K93" s="18"/>
      <c r="L93" s="18"/>
      <c r="M93" s="12"/>
      <c r="N93" s="26"/>
      <c r="O93" s="21">
        <v>70227</v>
      </c>
      <c r="P93" s="18">
        <v>71632</v>
      </c>
      <c r="Q93" s="18">
        <v>73244</v>
      </c>
      <c r="R93" s="18">
        <v>74526</v>
      </c>
      <c r="S93" s="18">
        <v>76017</v>
      </c>
      <c r="T93" s="19">
        <f>IF('Critères de recherche'!$N$13&gt;0.01,CP93*(1+T$4),S93*(1+T$4))</f>
        <v>77537.34</v>
      </c>
      <c r="U93" s="19">
        <f t="shared" ref="U93" si="249">T93*(1+U$4)</f>
        <v>79088.086800000005</v>
      </c>
      <c r="V93" s="19">
        <f t="shared" ref="V93:CG93" si="250">U93*(1+V$4)</f>
        <v>80669.848536000005</v>
      </c>
      <c r="W93" s="19">
        <f t="shared" si="250"/>
        <v>82283.245506720006</v>
      </c>
      <c r="X93" s="19">
        <f t="shared" si="250"/>
        <v>83928.910416854415</v>
      </c>
      <c r="Y93" s="19">
        <f t="shared" si="250"/>
        <v>85607.488625191501</v>
      </c>
      <c r="Z93" s="19">
        <f t="shared" si="250"/>
        <v>87319.638397695337</v>
      </c>
      <c r="AA93" s="19">
        <f t="shared" si="250"/>
        <v>89066.031165649241</v>
      </c>
      <c r="AB93" s="19">
        <f t="shared" si="250"/>
        <v>90847.351788962231</v>
      </c>
      <c r="AC93" s="19">
        <f t="shared" si="250"/>
        <v>92664.298824741476</v>
      </c>
      <c r="AD93" s="19">
        <f t="shared" si="250"/>
        <v>94517.584801236313</v>
      </c>
      <c r="AE93" s="19">
        <f t="shared" si="250"/>
        <v>96407.936497261035</v>
      </c>
      <c r="AF93" s="19">
        <f t="shared" si="250"/>
        <v>98336.095227206257</v>
      </c>
      <c r="AG93" s="19">
        <f t="shared" si="250"/>
        <v>100302.81713175039</v>
      </c>
      <c r="AH93" s="19">
        <f t="shared" si="250"/>
        <v>102308.8734743854</v>
      </c>
      <c r="AI93" s="19">
        <f t="shared" si="250"/>
        <v>104355.05094387311</v>
      </c>
      <c r="AJ93" s="19">
        <f t="shared" si="250"/>
        <v>106442.15196275058</v>
      </c>
      <c r="AK93" s="19">
        <f t="shared" si="250"/>
        <v>108570.99500200558</v>
      </c>
      <c r="AL93" s="19">
        <f t="shared" si="250"/>
        <v>110742.4149020457</v>
      </c>
      <c r="AM93" s="19">
        <f t="shared" si="250"/>
        <v>112957.26320008661</v>
      </c>
      <c r="AN93" s="19">
        <f t="shared" si="250"/>
        <v>115216.40846408835</v>
      </c>
      <c r="AO93" s="19">
        <f t="shared" si="250"/>
        <v>117520.73663337012</v>
      </c>
      <c r="AP93" s="19">
        <f t="shared" si="250"/>
        <v>119871.15136603752</v>
      </c>
      <c r="AQ93" s="19">
        <f t="shared" si="250"/>
        <v>122268.57439335827</v>
      </c>
      <c r="AR93" s="19">
        <f t="shared" si="250"/>
        <v>124713.94588122545</v>
      </c>
      <c r="AS93" s="19">
        <f t="shared" si="250"/>
        <v>127208.22479884996</v>
      </c>
      <c r="AT93" s="19">
        <f t="shared" si="250"/>
        <v>129752.38929482696</v>
      </c>
      <c r="AU93" s="19">
        <f t="shared" si="250"/>
        <v>132347.4370807235</v>
      </c>
      <c r="AV93" s="19">
        <f t="shared" si="250"/>
        <v>134994.38582233796</v>
      </c>
      <c r="AW93" s="19">
        <f t="shared" si="250"/>
        <v>137694.27353878474</v>
      </c>
      <c r="AX93" s="19">
        <f t="shared" si="250"/>
        <v>140448.15900956042</v>
      </c>
      <c r="AY93" s="19">
        <f t="shared" si="250"/>
        <v>143257.12218975162</v>
      </c>
      <c r="AZ93" s="19">
        <f t="shared" si="250"/>
        <v>146122.26463354667</v>
      </c>
      <c r="BA93" s="19">
        <f t="shared" si="250"/>
        <v>149044.70992621762</v>
      </c>
      <c r="BB93" s="19">
        <f t="shared" si="250"/>
        <v>152025.60412474198</v>
      </c>
      <c r="BC93" s="19">
        <f t="shared" si="250"/>
        <v>155066.11620723683</v>
      </c>
      <c r="BD93" s="19">
        <f t="shared" si="250"/>
        <v>158167.43853138157</v>
      </c>
      <c r="BE93" s="19">
        <f t="shared" si="250"/>
        <v>161330.78730200921</v>
      </c>
      <c r="BF93" s="19">
        <f t="shared" si="250"/>
        <v>164557.4030480494</v>
      </c>
      <c r="BG93" s="19">
        <f t="shared" si="250"/>
        <v>167848.55110901038</v>
      </c>
      <c r="BH93" s="19">
        <f t="shared" si="250"/>
        <v>171205.52213119061</v>
      </c>
      <c r="BI93" s="19">
        <f t="shared" si="250"/>
        <v>174629.63257381442</v>
      </c>
      <c r="BJ93" s="19">
        <f t="shared" si="250"/>
        <v>178122.22522529072</v>
      </c>
      <c r="BK93" s="19">
        <f t="shared" si="250"/>
        <v>181684.66972979653</v>
      </c>
      <c r="BL93" s="19">
        <f t="shared" si="250"/>
        <v>185318.36312439246</v>
      </c>
      <c r="BM93" s="19">
        <f t="shared" si="250"/>
        <v>189024.73038688031</v>
      </c>
      <c r="BN93" s="19">
        <f t="shared" si="250"/>
        <v>192805.22499461792</v>
      </c>
      <c r="BO93" s="19">
        <f t="shared" si="250"/>
        <v>196661.32949451028</v>
      </c>
      <c r="BP93" s="19">
        <f t="shared" si="250"/>
        <v>200594.55608440048</v>
      </c>
      <c r="BQ93" s="19">
        <f t="shared" si="250"/>
        <v>204606.44720608849</v>
      </c>
      <c r="BR93" s="19">
        <f t="shared" si="250"/>
        <v>208698.57615021025</v>
      </c>
      <c r="BS93" s="19">
        <f t="shared" si="250"/>
        <v>212872.54767321446</v>
      </c>
      <c r="BT93" s="19">
        <f t="shared" si="250"/>
        <v>217129.99862667875</v>
      </c>
      <c r="BU93" s="19">
        <f t="shared" si="250"/>
        <v>221472.59859921233</v>
      </c>
      <c r="BV93" s="19">
        <f t="shared" si="250"/>
        <v>225902.0505711966</v>
      </c>
      <c r="BW93" s="19">
        <f t="shared" si="250"/>
        <v>230420.09158262055</v>
      </c>
      <c r="BX93" s="19">
        <f t="shared" si="250"/>
        <v>235028.49341427296</v>
      </c>
      <c r="BY93" s="19">
        <f t="shared" si="250"/>
        <v>239729.06328255843</v>
      </c>
      <c r="BZ93" s="19">
        <f t="shared" si="250"/>
        <v>244523.64454820962</v>
      </c>
      <c r="CA93" s="19">
        <f t="shared" si="250"/>
        <v>249414.1174391738</v>
      </c>
      <c r="CB93" s="19">
        <f t="shared" si="250"/>
        <v>254402.39978795729</v>
      </c>
      <c r="CC93" s="19">
        <f t="shared" si="250"/>
        <v>259490.44778371643</v>
      </c>
      <c r="CD93" s="19">
        <f t="shared" si="250"/>
        <v>264680.25673939078</v>
      </c>
      <c r="CE93" s="19">
        <f t="shared" si="250"/>
        <v>269973.86187417858</v>
      </c>
      <c r="CF93" s="19">
        <f t="shared" si="250"/>
        <v>275373.33911166218</v>
      </c>
      <c r="CG93" s="19">
        <f t="shared" si="250"/>
        <v>280880.80589389545</v>
      </c>
      <c r="CH93" s="19">
        <f t="shared" ref="CH93:CL93" si="251">CG93*(1+CH$4)</f>
        <v>286498.42201177333</v>
      </c>
      <c r="CI93" s="19">
        <f t="shared" si="251"/>
        <v>292228.39045200881</v>
      </c>
      <c r="CJ93" s="19">
        <f t="shared" si="251"/>
        <v>298072.958261049</v>
      </c>
      <c r="CK93" s="19">
        <f t="shared" si="251"/>
        <v>304034.41742626997</v>
      </c>
      <c r="CL93" s="19">
        <f t="shared" si="251"/>
        <v>310115.10577479535</v>
      </c>
      <c r="CM93" s="19">
        <f>IF('Critères de recherche'!$N$13&gt;0.01,'EntenteJuil2019 (avec boni)'!O93*(1.01+'Critères de recherche'!$N$13),0)</f>
        <v>0</v>
      </c>
      <c r="CN93" s="19">
        <f t="shared" si="200"/>
        <v>0</v>
      </c>
      <c r="CO93" s="19">
        <f t="shared" si="200"/>
        <v>0</v>
      </c>
      <c r="CP93" s="19">
        <f t="shared" si="200"/>
        <v>0</v>
      </c>
    </row>
    <row r="94" spans="5:94" x14ac:dyDescent="0.25">
      <c r="E94" s="16" t="s">
        <v>28</v>
      </c>
      <c r="F94" s="17">
        <v>2</v>
      </c>
      <c r="G94" s="17">
        <v>0</v>
      </c>
      <c r="H94" s="17">
        <v>4</v>
      </c>
      <c r="I94" s="18"/>
      <c r="J94" s="18"/>
      <c r="K94" s="18"/>
      <c r="L94" s="18"/>
      <c r="M94" s="12"/>
      <c r="N94" s="26"/>
      <c r="O94" s="21">
        <v>73387</v>
      </c>
      <c r="P94" s="18">
        <v>74855</v>
      </c>
      <c r="Q94" s="18">
        <v>76539</v>
      </c>
      <c r="R94" s="18">
        <v>77878</v>
      </c>
      <c r="S94" s="18">
        <v>79436</v>
      </c>
      <c r="T94" s="19">
        <f>IF('Critères de recherche'!$N$13&gt;0.01,CP94*(1+T$4),S94*(1+T$4))</f>
        <v>81024.72</v>
      </c>
      <c r="U94" s="19">
        <f t="shared" ref="U94" si="252">T94*(1+U$4)</f>
        <v>82645.214399999997</v>
      </c>
      <c r="V94" s="19">
        <f t="shared" ref="V94:CG94" si="253">U94*(1+V$4)</f>
        <v>84298.118688000002</v>
      </c>
      <c r="W94" s="19">
        <f t="shared" si="253"/>
        <v>85984.081061760007</v>
      </c>
      <c r="X94" s="19">
        <f t="shared" si="253"/>
        <v>87703.762682995206</v>
      </c>
      <c r="Y94" s="19">
        <f t="shared" si="253"/>
        <v>89457.837936655109</v>
      </c>
      <c r="Z94" s="19">
        <f t="shared" si="253"/>
        <v>91246.994695388217</v>
      </c>
      <c r="AA94" s="19">
        <f t="shared" si="253"/>
        <v>93071.934589295983</v>
      </c>
      <c r="AB94" s="19">
        <f t="shared" si="253"/>
        <v>94933.373281081906</v>
      </c>
      <c r="AC94" s="19">
        <f t="shared" si="253"/>
        <v>96832.04074670354</v>
      </c>
      <c r="AD94" s="19">
        <f t="shared" si="253"/>
        <v>98768.681561637612</v>
      </c>
      <c r="AE94" s="19">
        <f t="shared" si="253"/>
        <v>100744.05519287036</v>
      </c>
      <c r="AF94" s="19">
        <f t="shared" si="253"/>
        <v>102758.93629672777</v>
      </c>
      <c r="AG94" s="19">
        <f t="shared" si="253"/>
        <v>104814.11502266233</v>
      </c>
      <c r="AH94" s="19">
        <f t="shared" si="253"/>
        <v>106910.39732311558</v>
      </c>
      <c r="AI94" s="19">
        <f t="shared" si="253"/>
        <v>109048.60526957789</v>
      </c>
      <c r="AJ94" s="19">
        <f t="shared" si="253"/>
        <v>111229.57737496945</v>
      </c>
      <c r="AK94" s="19">
        <f t="shared" si="253"/>
        <v>113454.16892246885</v>
      </c>
      <c r="AL94" s="19">
        <f t="shared" si="253"/>
        <v>115723.25230091822</v>
      </c>
      <c r="AM94" s="19">
        <f t="shared" si="253"/>
        <v>118037.71734693658</v>
      </c>
      <c r="AN94" s="19">
        <f t="shared" si="253"/>
        <v>120398.47169387531</v>
      </c>
      <c r="AO94" s="19">
        <f t="shared" si="253"/>
        <v>122806.44112775283</v>
      </c>
      <c r="AP94" s="19">
        <f t="shared" si="253"/>
        <v>125262.56995030788</v>
      </c>
      <c r="AQ94" s="19">
        <f t="shared" si="253"/>
        <v>127767.82134931404</v>
      </c>
      <c r="AR94" s="19">
        <f t="shared" si="253"/>
        <v>130323.17777630032</v>
      </c>
      <c r="AS94" s="19">
        <f t="shared" si="253"/>
        <v>132929.64133182634</v>
      </c>
      <c r="AT94" s="19">
        <f t="shared" si="253"/>
        <v>135588.23415846287</v>
      </c>
      <c r="AU94" s="19">
        <f t="shared" si="253"/>
        <v>138299.99884163213</v>
      </c>
      <c r="AV94" s="19">
        <f t="shared" si="253"/>
        <v>141065.99881846478</v>
      </c>
      <c r="AW94" s="19">
        <f t="shared" si="253"/>
        <v>143887.31879483408</v>
      </c>
      <c r="AX94" s="19">
        <f t="shared" si="253"/>
        <v>146765.06517073076</v>
      </c>
      <c r="AY94" s="19">
        <f t="shared" si="253"/>
        <v>149700.36647414538</v>
      </c>
      <c r="AZ94" s="19">
        <f t="shared" si="253"/>
        <v>152694.37380362829</v>
      </c>
      <c r="BA94" s="19">
        <f t="shared" si="253"/>
        <v>155748.26127970085</v>
      </c>
      <c r="BB94" s="19">
        <f t="shared" si="253"/>
        <v>158863.22650529488</v>
      </c>
      <c r="BC94" s="19">
        <f t="shared" si="253"/>
        <v>162040.49103540077</v>
      </c>
      <c r="BD94" s="19">
        <f t="shared" si="253"/>
        <v>165281.30085610878</v>
      </c>
      <c r="BE94" s="19">
        <f t="shared" si="253"/>
        <v>168586.92687323096</v>
      </c>
      <c r="BF94" s="19">
        <f t="shared" si="253"/>
        <v>171958.66541069557</v>
      </c>
      <c r="BG94" s="19">
        <f t="shared" si="253"/>
        <v>175397.83871890948</v>
      </c>
      <c r="BH94" s="19">
        <f t="shared" si="253"/>
        <v>178905.79549328767</v>
      </c>
      <c r="BI94" s="19">
        <f t="shared" si="253"/>
        <v>182483.91140315344</v>
      </c>
      <c r="BJ94" s="19">
        <f t="shared" si="253"/>
        <v>186133.58963121651</v>
      </c>
      <c r="BK94" s="19">
        <f t="shared" si="253"/>
        <v>189856.26142384086</v>
      </c>
      <c r="BL94" s="19">
        <f t="shared" si="253"/>
        <v>193653.38665231768</v>
      </c>
      <c r="BM94" s="19">
        <f t="shared" si="253"/>
        <v>197526.45438536405</v>
      </c>
      <c r="BN94" s="19">
        <f t="shared" si="253"/>
        <v>201476.98347307133</v>
      </c>
      <c r="BO94" s="19">
        <f t="shared" si="253"/>
        <v>205506.52314253277</v>
      </c>
      <c r="BP94" s="19">
        <f t="shared" si="253"/>
        <v>209616.65360538341</v>
      </c>
      <c r="BQ94" s="19">
        <f t="shared" si="253"/>
        <v>213808.98667749108</v>
      </c>
      <c r="BR94" s="19">
        <f t="shared" si="253"/>
        <v>218085.1664110409</v>
      </c>
      <c r="BS94" s="19">
        <f t="shared" si="253"/>
        <v>222446.86973926172</v>
      </c>
      <c r="BT94" s="19">
        <f t="shared" si="253"/>
        <v>226895.80713404695</v>
      </c>
      <c r="BU94" s="19">
        <f t="shared" si="253"/>
        <v>231433.72327672789</v>
      </c>
      <c r="BV94" s="19">
        <f t="shared" si="253"/>
        <v>236062.39774226246</v>
      </c>
      <c r="BW94" s="19">
        <f t="shared" si="253"/>
        <v>240783.64569710771</v>
      </c>
      <c r="BX94" s="19">
        <f t="shared" si="253"/>
        <v>245599.31861104988</v>
      </c>
      <c r="BY94" s="19">
        <f t="shared" si="253"/>
        <v>250511.30498327088</v>
      </c>
      <c r="BZ94" s="19">
        <f t="shared" si="253"/>
        <v>255521.5310829363</v>
      </c>
      <c r="CA94" s="19">
        <f t="shared" si="253"/>
        <v>260631.96170459504</v>
      </c>
      <c r="CB94" s="19">
        <f t="shared" si="253"/>
        <v>265844.60093868693</v>
      </c>
      <c r="CC94" s="19">
        <f t="shared" si="253"/>
        <v>271161.49295746069</v>
      </c>
      <c r="CD94" s="19">
        <f t="shared" si="253"/>
        <v>276584.72281660989</v>
      </c>
      <c r="CE94" s="19">
        <f t="shared" si="253"/>
        <v>282116.41727294208</v>
      </c>
      <c r="CF94" s="19">
        <f t="shared" si="253"/>
        <v>287758.74561840092</v>
      </c>
      <c r="CG94" s="19">
        <f t="shared" si="253"/>
        <v>293513.92053076893</v>
      </c>
      <c r="CH94" s="19">
        <f t="shared" ref="CH94:CL94" si="254">CG94*(1+CH$4)</f>
        <v>299384.19894138433</v>
      </c>
      <c r="CI94" s="19">
        <f t="shared" si="254"/>
        <v>305371.882920212</v>
      </c>
      <c r="CJ94" s="19">
        <f t="shared" si="254"/>
        <v>311479.32057861623</v>
      </c>
      <c r="CK94" s="19">
        <f t="shared" si="254"/>
        <v>317708.90699018858</v>
      </c>
      <c r="CL94" s="19">
        <f t="shared" si="254"/>
        <v>324063.08512999234</v>
      </c>
      <c r="CM94" s="19">
        <f>IF('Critères de recherche'!$N$13&gt;0.01,'EntenteJuil2019 (avec boni)'!O94*(1.01+'Critères de recherche'!$N$13),0)</f>
        <v>0</v>
      </c>
      <c r="CN94" s="19">
        <f t="shared" si="200"/>
        <v>0</v>
      </c>
      <c r="CO94" s="19">
        <f t="shared" si="200"/>
        <v>0</v>
      </c>
      <c r="CP94" s="19">
        <f t="shared" si="200"/>
        <v>0</v>
      </c>
    </row>
    <row r="95" spans="5:94" x14ac:dyDescent="0.25">
      <c r="E95" s="16" t="s">
        <v>28</v>
      </c>
      <c r="F95" s="17">
        <v>3</v>
      </c>
      <c r="G95" s="17">
        <v>1</v>
      </c>
      <c r="H95" s="17">
        <v>4</v>
      </c>
      <c r="I95" s="18">
        <v>60896</v>
      </c>
      <c r="J95" s="18">
        <v>62114</v>
      </c>
      <c r="K95" s="18">
        <v>69053</v>
      </c>
      <c r="L95" s="18">
        <v>70434</v>
      </c>
      <c r="M95" s="18">
        <v>72474</v>
      </c>
      <c r="N95" s="19">
        <v>75010.59</v>
      </c>
      <c r="O95" s="21">
        <v>76689</v>
      </c>
      <c r="P95" s="18">
        <v>78223</v>
      </c>
      <c r="Q95" s="18">
        <v>79983</v>
      </c>
      <c r="R95" s="18">
        <v>81383</v>
      </c>
      <c r="S95" s="18">
        <v>83011</v>
      </c>
      <c r="T95" s="19">
        <f>IF('Critères de recherche'!$N$13&gt;0.01,CP95*(1+T$4),S95*(1+T$4))</f>
        <v>84671.22</v>
      </c>
      <c r="U95" s="19">
        <f t="shared" ref="U95" si="255">T95*(1+U$4)</f>
        <v>86364.644400000005</v>
      </c>
      <c r="V95" s="19">
        <f t="shared" ref="V95:CG95" si="256">U95*(1+V$4)</f>
        <v>88091.937288000001</v>
      </c>
      <c r="W95" s="19">
        <f t="shared" si="256"/>
        <v>89853.776033760005</v>
      </c>
      <c r="X95" s="19">
        <f t="shared" si="256"/>
        <v>91650.851554435212</v>
      </c>
      <c r="Y95" s="19">
        <f t="shared" si="256"/>
        <v>93483.868585523916</v>
      </c>
      <c r="Z95" s="19">
        <f t="shared" si="256"/>
        <v>95353.545957234397</v>
      </c>
      <c r="AA95" s="19">
        <f t="shared" si="256"/>
        <v>97260.616876379092</v>
      </c>
      <c r="AB95" s="19">
        <f t="shared" si="256"/>
        <v>99205.829213906676</v>
      </c>
      <c r="AC95" s="19">
        <f t="shared" si="256"/>
        <v>101189.94579818481</v>
      </c>
      <c r="AD95" s="19">
        <f t="shared" si="256"/>
        <v>103213.7447141485</v>
      </c>
      <c r="AE95" s="19">
        <f t="shared" si="256"/>
        <v>105278.01960843148</v>
      </c>
      <c r="AF95" s="19">
        <f t="shared" si="256"/>
        <v>107383.58000060011</v>
      </c>
      <c r="AG95" s="19">
        <f t="shared" si="256"/>
        <v>109531.25160061211</v>
      </c>
      <c r="AH95" s="19">
        <f t="shared" si="256"/>
        <v>111721.87663262436</v>
      </c>
      <c r="AI95" s="19">
        <f t="shared" si="256"/>
        <v>113956.31416527685</v>
      </c>
      <c r="AJ95" s="19">
        <f t="shared" si="256"/>
        <v>116235.44044858239</v>
      </c>
      <c r="AK95" s="19">
        <f t="shared" si="256"/>
        <v>118560.14925755405</v>
      </c>
      <c r="AL95" s="19">
        <f t="shared" si="256"/>
        <v>120931.35224270514</v>
      </c>
      <c r="AM95" s="19">
        <f t="shared" si="256"/>
        <v>123349.97928755924</v>
      </c>
      <c r="AN95" s="19">
        <f t="shared" si="256"/>
        <v>125816.97887331042</v>
      </c>
      <c r="AO95" s="19">
        <f t="shared" si="256"/>
        <v>128333.31845077663</v>
      </c>
      <c r="AP95" s="19">
        <f t="shared" si="256"/>
        <v>130899.98481979217</v>
      </c>
      <c r="AQ95" s="19">
        <f t="shared" si="256"/>
        <v>133517.98451618801</v>
      </c>
      <c r="AR95" s="19">
        <f t="shared" si="256"/>
        <v>136188.34420651177</v>
      </c>
      <c r="AS95" s="19">
        <f t="shared" si="256"/>
        <v>138912.11109064202</v>
      </c>
      <c r="AT95" s="19">
        <f t="shared" si="256"/>
        <v>141690.35331245486</v>
      </c>
      <c r="AU95" s="19">
        <f t="shared" si="256"/>
        <v>144524.16037870396</v>
      </c>
      <c r="AV95" s="19">
        <f t="shared" si="256"/>
        <v>147414.64358627805</v>
      </c>
      <c r="AW95" s="19">
        <f t="shared" si="256"/>
        <v>150362.93645800362</v>
      </c>
      <c r="AX95" s="19">
        <f t="shared" si="256"/>
        <v>153370.19518716368</v>
      </c>
      <c r="AY95" s="19">
        <f t="shared" si="256"/>
        <v>156437.59909090697</v>
      </c>
      <c r="AZ95" s="19">
        <f t="shared" si="256"/>
        <v>159566.35107272511</v>
      </c>
      <c r="BA95" s="19">
        <f t="shared" si="256"/>
        <v>162757.67809417963</v>
      </c>
      <c r="BB95" s="19">
        <f t="shared" si="256"/>
        <v>166012.83165606324</v>
      </c>
      <c r="BC95" s="19">
        <f t="shared" si="256"/>
        <v>169333.0882891845</v>
      </c>
      <c r="BD95" s="19">
        <f t="shared" si="256"/>
        <v>172719.7500549682</v>
      </c>
      <c r="BE95" s="19">
        <f t="shared" si="256"/>
        <v>176174.14505606756</v>
      </c>
      <c r="BF95" s="19">
        <f t="shared" si="256"/>
        <v>179697.6279571889</v>
      </c>
      <c r="BG95" s="19">
        <f t="shared" si="256"/>
        <v>183291.58051633267</v>
      </c>
      <c r="BH95" s="19">
        <f t="shared" si="256"/>
        <v>186957.41212665933</v>
      </c>
      <c r="BI95" s="19">
        <f t="shared" si="256"/>
        <v>190696.56036919251</v>
      </c>
      <c r="BJ95" s="19">
        <f t="shared" si="256"/>
        <v>194510.49157657637</v>
      </c>
      <c r="BK95" s="19">
        <f t="shared" si="256"/>
        <v>198400.70140810791</v>
      </c>
      <c r="BL95" s="19">
        <f t="shared" si="256"/>
        <v>202368.71543627008</v>
      </c>
      <c r="BM95" s="19">
        <f t="shared" si="256"/>
        <v>206416.08974499549</v>
      </c>
      <c r="BN95" s="19">
        <f t="shared" si="256"/>
        <v>210544.4115398954</v>
      </c>
      <c r="BO95" s="19">
        <f t="shared" si="256"/>
        <v>214755.29977069332</v>
      </c>
      <c r="BP95" s="19">
        <f t="shared" si="256"/>
        <v>219050.4057661072</v>
      </c>
      <c r="BQ95" s="19">
        <f t="shared" si="256"/>
        <v>223431.41388142935</v>
      </c>
      <c r="BR95" s="19">
        <f t="shared" si="256"/>
        <v>227900.04215905795</v>
      </c>
      <c r="BS95" s="19">
        <f t="shared" si="256"/>
        <v>232458.04300223911</v>
      </c>
      <c r="BT95" s="19">
        <f t="shared" si="256"/>
        <v>237107.2038622839</v>
      </c>
      <c r="BU95" s="19">
        <f t="shared" si="256"/>
        <v>241849.34793952957</v>
      </c>
      <c r="BV95" s="19">
        <f t="shared" si="256"/>
        <v>246686.33489832017</v>
      </c>
      <c r="BW95" s="19">
        <f t="shared" si="256"/>
        <v>251620.06159628657</v>
      </c>
      <c r="BX95" s="19">
        <f t="shared" si="256"/>
        <v>256652.4628282123</v>
      </c>
      <c r="BY95" s="19">
        <f t="shared" si="256"/>
        <v>261785.51208477656</v>
      </c>
      <c r="BZ95" s="19">
        <f t="shared" si="256"/>
        <v>267021.22232647211</v>
      </c>
      <c r="CA95" s="19">
        <f t="shared" si="256"/>
        <v>272361.64677300159</v>
      </c>
      <c r="CB95" s="19">
        <f t="shared" si="256"/>
        <v>277808.87970846164</v>
      </c>
      <c r="CC95" s="19">
        <f t="shared" si="256"/>
        <v>283365.05730263086</v>
      </c>
      <c r="CD95" s="19">
        <f t="shared" si="256"/>
        <v>289032.35844868346</v>
      </c>
      <c r="CE95" s="19">
        <f t="shared" si="256"/>
        <v>294813.00561765715</v>
      </c>
      <c r="CF95" s="19">
        <f t="shared" si="256"/>
        <v>300709.26573001029</v>
      </c>
      <c r="CG95" s="19">
        <f t="shared" si="256"/>
        <v>306723.45104461053</v>
      </c>
      <c r="CH95" s="19">
        <f t="shared" ref="CH95:CL95" si="257">CG95*(1+CH$4)</f>
        <v>312857.92006550275</v>
      </c>
      <c r="CI95" s="19">
        <f t="shared" si="257"/>
        <v>319115.07846681279</v>
      </c>
      <c r="CJ95" s="19">
        <f t="shared" si="257"/>
        <v>325497.38003614906</v>
      </c>
      <c r="CK95" s="19">
        <f t="shared" si="257"/>
        <v>332007.32763687207</v>
      </c>
      <c r="CL95" s="19">
        <f t="shared" si="257"/>
        <v>338647.47418960952</v>
      </c>
      <c r="CM95" s="19">
        <f>IF('Critères de recherche'!$N$13&gt;0.01,'EntenteJuil2019 (avec boni)'!O95*(1.01+'Critères de recherche'!$N$13),0)</f>
        <v>0</v>
      </c>
      <c r="CN95" s="19">
        <f t="shared" si="200"/>
        <v>0</v>
      </c>
      <c r="CO95" s="19">
        <f t="shared" si="200"/>
        <v>0</v>
      </c>
      <c r="CP95" s="19">
        <f t="shared" si="200"/>
        <v>0</v>
      </c>
    </row>
    <row r="96" spans="5:94" x14ac:dyDescent="0.25">
      <c r="E96" s="16" t="s">
        <v>28</v>
      </c>
      <c r="F96" s="23">
        <v>4</v>
      </c>
      <c r="G96" s="23">
        <v>2</v>
      </c>
      <c r="H96" s="23">
        <v>4</v>
      </c>
      <c r="I96" s="18">
        <v>63784</v>
      </c>
      <c r="J96" s="18">
        <v>65060</v>
      </c>
      <c r="K96" s="18">
        <v>72329</v>
      </c>
      <c r="L96" s="18">
        <v>73776</v>
      </c>
      <c r="M96" s="18">
        <v>75912</v>
      </c>
      <c r="N96" s="19">
        <v>78568.92</v>
      </c>
      <c r="O96" s="21">
        <v>80541</v>
      </c>
      <c r="P96" s="18">
        <v>82152</v>
      </c>
      <c r="Q96" s="18">
        <v>84000</v>
      </c>
      <c r="R96" s="18">
        <v>85470</v>
      </c>
      <c r="S96" s="18">
        <v>87179</v>
      </c>
      <c r="T96" s="19">
        <f>IF('Critères de recherche'!$N$13&gt;0.01,CP96*(1+T$4),S96*(1+T$4))</f>
        <v>88922.58</v>
      </c>
      <c r="U96" s="19">
        <f t="shared" ref="U96" si="258">T96*(1+U$4)</f>
        <v>90701.031600000002</v>
      </c>
      <c r="V96" s="19">
        <f t="shared" ref="V96:CG96" si="259">U96*(1+V$4)</f>
        <v>92515.052232000002</v>
      </c>
      <c r="W96" s="19">
        <f t="shared" si="259"/>
        <v>94365.353276640002</v>
      </c>
      <c r="X96" s="19">
        <f t="shared" si="259"/>
        <v>96252.660342172807</v>
      </c>
      <c r="Y96" s="19">
        <f t="shared" si="259"/>
        <v>98177.713549016262</v>
      </c>
      <c r="Z96" s="19">
        <f t="shared" si="259"/>
        <v>100141.26781999659</v>
      </c>
      <c r="AA96" s="19">
        <f t="shared" si="259"/>
        <v>102144.09317639652</v>
      </c>
      <c r="AB96" s="19">
        <f t="shared" si="259"/>
        <v>104186.97503992445</v>
      </c>
      <c r="AC96" s="19">
        <f t="shared" si="259"/>
        <v>106270.71454072294</v>
      </c>
      <c r="AD96" s="19">
        <f t="shared" si="259"/>
        <v>108396.1288315374</v>
      </c>
      <c r="AE96" s="19">
        <f t="shared" si="259"/>
        <v>110564.05140816815</v>
      </c>
      <c r="AF96" s="19">
        <f t="shared" si="259"/>
        <v>112775.33243633152</v>
      </c>
      <c r="AG96" s="19">
        <f t="shared" si="259"/>
        <v>115030.83908505815</v>
      </c>
      <c r="AH96" s="19">
        <f t="shared" si="259"/>
        <v>117331.45586675931</v>
      </c>
      <c r="AI96" s="19">
        <f t="shared" si="259"/>
        <v>119678.0849840945</v>
      </c>
      <c r="AJ96" s="19">
        <f t="shared" si="259"/>
        <v>122071.64668377639</v>
      </c>
      <c r="AK96" s="19">
        <f t="shared" si="259"/>
        <v>124513.07961745192</v>
      </c>
      <c r="AL96" s="19">
        <f t="shared" si="259"/>
        <v>127003.34120980096</v>
      </c>
      <c r="AM96" s="19">
        <f t="shared" si="259"/>
        <v>129543.40803399698</v>
      </c>
      <c r="AN96" s="19">
        <f t="shared" si="259"/>
        <v>132134.27619467693</v>
      </c>
      <c r="AO96" s="19">
        <f t="shared" si="259"/>
        <v>134776.96171857047</v>
      </c>
      <c r="AP96" s="19">
        <f t="shared" si="259"/>
        <v>137472.50095294189</v>
      </c>
      <c r="AQ96" s="19">
        <f t="shared" si="259"/>
        <v>140221.95097200072</v>
      </c>
      <c r="AR96" s="19">
        <f t="shared" si="259"/>
        <v>143026.38999144072</v>
      </c>
      <c r="AS96" s="19">
        <f t="shared" si="259"/>
        <v>145886.91779126954</v>
      </c>
      <c r="AT96" s="19">
        <f t="shared" si="259"/>
        <v>148804.65614709494</v>
      </c>
      <c r="AU96" s="19">
        <f t="shared" si="259"/>
        <v>151780.74927003685</v>
      </c>
      <c r="AV96" s="19">
        <f t="shared" si="259"/>
        <v>154816.3642554376</v>
      </c>
      <c r="AW96" s="19">
        <f t="shared" si="259"/>
        <v>157912.69154054637</v>
      </c>
      <c r="AX96" s="19">
        <f t="shared" si="259"/>
        <v>161070.94537135729</v>
      </c>
      <c r="AY96" s="19">
        <f t="shared" si="259"/>
        <v>164292.36427878443</v>
      </c>
      <c r="AZ96" s="19">
        <f t="shared" si="259"/>
        <v>167578.21156436013</v>
      </c>
      <c r="BA96" s="19">
        <f t="shared" si="259"/>
        <v>170929.77579564732</v>
      </c>
      <c r="BB96" s="19">
        <f t="shared" si="259"/>
        <v>174348.37131156027</v>
      </c>
      <c r="BC96" s="19">
        <f t="shared" si="259"/>
        <v>177835.33873779149</v>
      </c>
      <c r="BD96" s="19">
        <f t="shared" si="259"/>
        <v>181392.04551254734</v>
      </c>
      <c r="BE96" s="19">
        <f t="shared" si="259"/>
        <v>185019.8864227983</v>
      </c>
      <c r="BF96" s="19">
        <f t="shared" si="259"/>
        <v>188720.28415125428</v>
      </c>
      <c r="BG96" s="19">
        <f t="shared" si="259"/>
        <v>192494.68983427936</v>
      </c>
      <c r="BH96" s="19">
        <f t="shared" si="259"/>
        <v>196344.58363096495</v>
      </c>
      <c r="BI96" s="19">
        <f t="shared" si="259"/>
        <v>200271.47530358424</v>
      </c>
      <c r="BJ96" s="19">
        <f t="shared" si="259"/>
        <v>204276.90480965594</v>
      </c>
      <c r="BK96" s="19">
        <f t="shared" si="259"/>
        <v>208362.44290584908</v>
      </c>
      <c r="BL96" s="19">
        <f t="shared" si="259"/>
        <v>212529.69176396605</v>
      </c>
      <c r="BM96" s="19">
        <f t="shared" si="259"/>
        <v>216780.28559924537</v>
      </c>
      <c r="BN96" s="19">
        <f t="shared" si="259"/>
        <v>221115.89131123028</v>
      </c>
      <c r="BO96" s="19">
        <f t="shared" si="259"/>
        <v>225538.20913745489</v>
      </c>
      <c r="BP96" s="19">
        <f t="shared" si="259"/>
        <v>230048.97332020398</v>
      </c>
      <c r="BQ96" s="19">
        <f t="shared" si="259"/>
        <v>234649.95278660808</v>
      </c>
      <c r="BR96" s="19">
        <f t="shared" si="259"/>
        <v>239342.95184234023</v>
      </c>
      <c r="BS96" s="19">
        <f t="shared" si="259"/>
        <v>244129.81087918705</v>
      </c>
      <c r="BT96" s="19">
        <f t="shared" si="259"/>
        <v>249012.4070967708</v>
      </c>
      <c r="BU96" s="19">
        <f t="shared" si="259"/>
        <v>253992.65523870621</v>
      </c>
      <c r="BV96" s="19">
        <f t="shared" si="259"/>
        <v>259072.50834348035</v>
      </c>
      <c r="BW96" s="19">
        <f t="shared" si="259"/>
        <v>264253.95851034997</v>
      </c>
      <c r="BX96" s="19">
        <f t="shared" si="259"/>
        <v>269539.037680557</v>
      </c>
      <c r="BY96" s="19">
        <f t="shared" si="259"/>
        <v>274929.81843416812</v>
      </c>
      <c r="BZ96" s="19">
        <f t="shared" si="259"/>
        <v>280428.4148028515</v>
      </c>
      <c r="CA96" s="19">
        <f t="shared" si="259"/>
        <v>286036.98309890856</v>
      </c>
      <c r="CB96" s="19">
        <f t="shared" si="259"/>
        <v>291757.72276088671</v>
      </c>
      <c r="CC96" s="19">
        <f t="shared" si="259"/>
        <v>297592.87721610448</v>
      </c>
      <c r="CD96" s="19">
        <f t="shared" si="259"/>
        <v>303544.73476042657</v>
      </c>
      <c r="CE96" s="19">
        <f t="shared" si="259"/>
        <v>309615.62945563509</v>
      </c>
      <c r="CF96" s="19">
        <f t="shared" si="259"/>
        <v>315807.94204474782</v>
      </c>
      <c r="CG96" s="19">
        <f t="shared" si="259"/>
        <v>322124.10088564281</v>
      </c>
      <c r="CH96" s="19">
        <f t="shared" ref="CH96:CL96" si="260">CG96*(1+CH$4)</f>
        <v>328566.58290335565</v>
      </c>
      <c r="CI96" s="19">
        <f t="shared" si="260"/>
        <v>335137.91456142277</v>
      </c>
      <c r="CJ96" s="19">
        <f t="shared" si="260"/>
        <v>341840.67285265122</v>
      </c>
      <c r="CK96" s="19">
        <f t="shared" si="260"/>
        <v>348677.48630970425</v>
      </c>
      <c r="CL96" s="19">
        <f t="shared" si="260"/>
        <v>355651.03603589837</v>
      </c>
      <c r="CM96" s="19">
        <f>IF('Critères de recherche'!$N$13&gt;0.01,'EntenteJuil2019 (avec boni)'!O96*(1.01+'Critères de recherche'!$N$13),0)</f>
        <v>0</v>
      </c>
      <c r="CN96" s="19">
        <f t="shared" si="200"/>
        <v>0</v>
      </c>
      <c r="CO96" s="19">
        <f t="shared" si="200"/>
        <v>0</v>
      </c>
      <c r="CP96" s="19">
        <f t="shared" si="200"/>
        <v>0</v>
      </c>
    </row>
    <row r="97" spans="5:94" x14ac:dyDescent="0.25">
      <c r="E97" s="27" t="s">
        <v>31</v>
      </c>
      <c r="F97" s="17">
        <v>1</v>
      </c>
      <c r="G97" s="17">
        <v>1</v>
      </c>
      <c r="H97" s="17">
        <v>18</v>
      </c>
      <c r="I97" s="18">
        <v>45135</v>
      </c>
      <c r="J97" s="18">
        <v>46038</v>
      </c>
      <c r="K97" s="18">
        <v>46959</v>
      </c>
      <c r="L97" s="18">
        <v>47898</v>
      </c>
      <c r="M97" s="18">
        <v>48856</v>
      </c>
      <c r="N97" s="19">
        <v>50565.96</v>
      </c>
      <c r="O97" s="21">
        <v>51906</v>
      </c>
      <c r="P97" s="18">
        <v>52944</v>
      </c>
      <c r="Q97" s="18">
        <v>54135</v>
      </c>
      <c r="R97" s="18">
        <v>55082</v>
      </c>
      <c r="S97" s="18">
        <v>56184</v>
      </c>
      <c r="T97" s="19">
        <f>IF('Critères de recherche'!$N$13&gt;0.01,CP97*(1+T$4),S97*(1+T$4))</f>
        <v>57307.68</v>
      </c>
      <c r="U97" s="19">
        <f t="shared" ref="U97" si="261">T97*(1+U$4)</f>
        <v>58453.833599999998</v>
      </c>
      <c r="V97" s="19">
        <f t="shared" ref="V97:CG97" si="262">U97*(1+V$4)</f>
        <v>59622.910272000001</v>
      </c>
      <c r="W97" s="19">
        <f t="shared" si="262"/>
        <v>60815.368477440003</v>
      </c>
      <c r="X97" s="19">
        <f t="shared" si="262"/>
        <v>62031.675846988801</v>
      </c>
      <c r="Y97" s="19">
        <f t="shared" si="262"/>
        <v>63272.30936392858</v>
      </c>
      <c r="Z97" s="19">
        <f t="shared" si="262"/>
        <v>64537.755551207156</v>
      </c>
      <c r="AA97" s="19">
        <f t="shared" si="262"/>
        <v>65828.510662231303</v>
      </c>
      <c r="AB97" s="19">
        <f t="shared" si="262"/>
        <v>67145.080875475935</v>
      </c>
      <c r="AC97" s="19">
        <f t="shared" si="262"/>
        <v>68487.982492985451</v>
      </c>
      <c r="AD97" s="19">
        <f t="shared" si="262"/>
        <v>69857.742142845163</v>
      </c>
      <c r="AE97" s="19">
        <f t="shared" si="262"/>
        <v>71254.896985702071</v>
      </c>
      <c r="AF97" s="19">
        <f t="shared" si="262"/>
        <v>72679.994925416118</v>
      </c>
      <c r="AG97" s="19">
        <f t="shared" si="262"/>
        <v>74133.594823924446</v>
      </c>
      <c r="AH97" s="19">
        <f t="shared" si="262"/>
        <v>75616.266720402942</v>
      </c>
      <c r="AI97" s="19">
        <f t="shared" si="262"/>
        <v>77128.592054811001</v>
      </c>
      <c r="AJ97" s="19">
        <f t="shared" si="262"/>
        <v>78671.163895907215</v>
      </c>
      <c r="AK97" s="19">
        <f t="shared" si="262"/>
        <v>80244.587173825363</v>
      </c>
      <c r="AL97" s="19">
        <f t="shared" si="262"/>
        <v>81849.478917301865</v>
      </c>
      <c r="AM97" s="19">
        <f t="shared" si="262"/>
        <v>83486.468495647903</v>
      </c>
      <c r="AN97" s="19">
        <f t="shared" si="262"/>
        <v>85156.197865560869</v>
      </c>
      <c r="AO97" s="19">
        <f t="shared" si="262"/>
        <v>86859.321822872094</v>
      </c>
      <c r="AP97" s="19">
        <f t="shared" si="262"/>
        <v>88596.508259329537</v>
      </c>
      <c r="AQ97" s="19">
        <f t="shared" si="262"/>
        <v>90368.438424516135</v>
      </c>
      <c r="AR97" s="19">
        <f t="shared" si="262"/>
        <v>92175.807193006462</v>
      </c>
      <c r="AS97" s="19">
        <f t="shared" si="262"/>
        <v>94019.323336866597</v>
      </c>
      <c r="AT97" s="19">
        <f t="shared" si="262"/>
        <v>95899.709803603924</v>
      </c>
      <c r="AU97" s="19">
        <f t="shared" si="262"/>
        <v>97817.703999676</v>
      </c>
      <c r="AV97" s="19">
        <f t="shared" si="262"/>
        <v>99774.058079669514</v>
      </c>
      <c r="AW97" s="19">
        <f t="shared" si="262"/>
        <v>101769.5392412629</v>
      </c>
      <c r="AX97" s="19">
        <f t="shared" si="262"/>
        <v>103804.93002608816</v>
      </c>
      <c r="AY97" s="19">
        <f t="shared" si="262"/>
        <v>105881.02862660993</v>
      </c>
      <c r="AZ97" s="19">
        <f t="shared" si="262"/>
        <v>107998.64919914214</v>
      </c>
      <c r="BA97" s="19">
        <f t="shared" si="262"/>
        <v>110158.62218312499</v>
      </c>
      <c r="BB97" s="19">
        <f t="shared" si="262"/>
        <v>112361.79462678749</v>
      </c>
      <c r="BC97" s="19">
        <f t="shared" si="262"/>
        <v>114609.03051932325</v>
      </c>
      <c r="BD97" s="19">
        <f t="shared" si="262"/>
        <v>116901.21112970971</v>
      </c>
      <c r="BE97" s="19">
        <f t="shared" si="262"/>
        <v>119239.23535230391</v>
      </c>
      <c r="BF97" s="19">
        <f t="shared" si="262"/>
        <v>121624.02005934999</v>
      </c>
      <c r="BG97" s="19">
        <f t="shared" si="262"/>
        <v>124056.50046053699</v>
      </c>
      <c r="BH97" s="19">
        <f t="shared" si="262"/>
        <v>126537.63046974773</v>
      </c>
      <c r="BI97" s="19">
        <f t="shared" si="262"/>
        <v>129068.38307914269</v>
      </c>
      <c r="BJ97" s="19">
        <f t="shared" si="262"/>
        <v>131649.75074072555</v>
      </c>
      <c r="BK97" s="19">
        <f t="shared" si="262"/>
        <v>134282.74575554006</v>
      </c>
      <c r="BL97" s="19">
        <f t="shared" si="262"/>
        <v>136968.40067065085</v>
      </c>
      <c r="BM97" s="19">
        <f t="shared" si="262"/>
        <v>139707.76868406386</v>
      </c>
      <c r="BN97" s="19">
        <f t="shared" si="262"/>
        <v>142501.92405774514</v>
      </c>
      <c r="BO97" s="19">
        <f t="shared" si="262"/>
        <v>145351.96253890006</v>
      </c>
      <c r="BP97" s="19">
        <f t="shared" si="262"/>
        <v>148259.00178967806</v>
      </c>
      <c r="BQ97" s="19">
        <f t="shared" si="262"/>
        <v>151224.18182547163</v>
      </c>
      <c r="BR97" s="19">
        <f t="shared" si="262"/>
        <v>154248.66546198106</v>
      </c>
      <c r="BS97" s="19">
        <f t="shared" si="262"/>
        <v>157333.63877122069</v>
      </c>
      <c r="BT97" s="19">
        <f t="shared" si="262"/>
        <v>160480.3115466451</v>
      </c>
      <c r="BU97" s="19">
        <f t="shared" si="262"/>
        <v>163689.917777578</v>
      </c>
      <c r="BV97" s="19">
        <f t="shared" si="262"/>
        <v>166963.71613312955</v>
      </c>
      <c r="BW97" s="19">
        <f t="shared" si="262"/>
        <v>170302.99045579214</v>
      </c>
      <c r="BX97" s="19">
        <f t="shared" si="262"/>
        <v>173709.05026490797</v>
      </c>
      <c r="BY97" s="19">
        <f t="shared" si="262"/>
        <v>177183.23127020613</v>
      </c>
      <c r="BZ97" s="19">
        <f t="shared" si="262"/>
        <v>180726.89589561024</v>
      </c>
      <c r="CA97" s="19">
        <f t="shared" si="262"/>
        <v>184341.43381352245</v>
      </c>
      <c r="CB97" s="19">
        <f t="shared" si="262"/>
        <v>188028.26248979292</v>
      </c>
      <c r="CC97" s="19">
        <f t="shared" si="262"/>
        <v>191788.82773958877</v>
      </c>
      <c r="CD97" s="19">
        <f t="shared" si="262"/>
        <v>195624.60429438055</v>
      </c>
      <c r="CE97" s="19">
        <f t="shared" si="262"/>
        <v>199537.09638026817</v>
      </c>
      <c r="CF97" s="19">
        <f t="shared" si="262"/>
        <v>203527.83830787352</v>
      </c>
      <c r="CG97" s="19">
        <f t="shared" si="262"/>
        <v>207598.395074031</v>
      </c>
      <c r="CH97" s="19">
        <f t="shared" ref="CH97:CL97" si="263">CG97*(1+CH$4)</f>
        <v>211750.36297551161</v>
      </c>
      <c r="CI97" s="19">
        <f t="shared" si="263"/>
        <v>215985.37023502184</v>
      </c>
      <c r="CJ97" s="19">
        <f t="shared" si="263"/>
        <v>220305.07763972227</v>
      </c>
      <c r="CK97" s="19">
        <f t="shared" si="263"/>
        <v>224711.17919251672</v>
      </c>
      <c r="CL97" s="19">
        <f t="shared" si="263"/>
        <v>229205.40277636706</v>
      </c>
      <c r="CM97" s="19">
        <f>IF('Critères de recherche'!$N$13&gt;0.01,'EntenteJuil2019 (avec boni)'!O97*(1.01+'Critères de recherche'!$N$13),0)</f>
        <v>0</v>
      </c>
      <c r="CN97" s="19">
        <f t="shared" si="200"/>
        <v>0</v>
      </c>
      <c r="CO97" s="19">
        <f t="shared" si="200"/>
        <v>0</v>
      </c>
      <c r="CP97" s="19">
        <f t="shared" si="200"/>
        <v>0</v>
      </c>
    </row>
    <row r="98" spans="5:94" x14ac:dyDescent="0.25">
      <c r="E98" s="27" t="s">
        <v>31</v>
      </c>
      <c r="F98" s="17">
        <v>2</v>
      </c>
      <c r="G98" s="17">
        <v>2</v>
      </c>
      <c r="H98" s="17">
        <v>18</v>
      </c>
      <c r="I98" s="18">
        <v>46795</v>
      </c>
      <c r="J98" s="18">
        <v>47731</v>
      </c>
      <c r="K98" s="18">
        <v>48686</v>
      </c>
      <c r="L98" s="18">
        <v>49660</v>
      </c>
      <c r="M98" s="18">
        <v>50653</v>
      </c>
      <c r="N98" s="19">
        <v>52425.855000000003</v>
      </c>
      <c r="O98" s="21">
        <v>53930</v>
      </c>
      <c r="P98" s="18">
        <v>55009</v>
      </c>
      <c r="Q98" s="18">
        <v>56247</v>
      </c>
      <c r="R98" s="18">
        <v>57231</v>
      </c>
      <c r="S98" s="18">
        <v>58376</v>
      </c>
      <c r="T98" s="19">
        <f>IF('Critères de recherche'!$N$13&gt;0.01,CP98*(1+T$4),S98*(1+T$4))</f>
        <v>59543.520000000004</v>
      </c>
      <c r="U98" s="19">
        <f t="shared" ref="U98" si="264">T98*(1+U$4)</f>
        <v>60734.390400000004</v>
      </c>
      <c r="V98" s="19">
        <f t="shared" ref="V98:CG98" si="265">U98*(1+V$4)</f>
        <v>61949.078208000006</v>
      </c>
      <c r="W98" s="19">
        <f t="shared" si="265"/>
        <v>63188.059772160006</v>
      </c>
      <c r="X98" s="19">
        <f t="shared" si="265"/>
        <v>64451.820967603206</v>
      </c>
      <c r="Y98" s="19">
        <f t="shared" si="265"/>
        <v>65740.857386955264</v>
      </c>
      <c r="Z98" s="19">
        <f t="shared" si="265"/>
        <v>67055.674534694364</v>
      </c>
      <c r="AA98" s="19">
        <f t="shared" si="265"/>
        <v>68396.788025388247</v>
      </c>
      <c r="AB98" s="19">
        <f t="shared" si="265"/>
        <v>69764.723785896014</v>
      </c>
      <c r="AC98" s="19">
        <f t="shared" si="265"/>
        <v>71160.018261613935</v>
      </c>
      <c r="AD98" s="19">
        <f t="shared" si="265"/>
        <v>72583.21862684621</v>
      </c>
      <c r="AE98" s="19">
        <f t="shared" si="265"/>
        <v>74034.882999383131</v>
      </c>
      <c r="AF98" s="19">
        <f t="shared" si="265"/>
        <v>75515.580659370797</v>
      </c>
      <c r="AG98" s="19">
        <f t="shared" si="265"/>
        <v>77025.892272558209</v>
      </c>
      <c r="AH98" s="19">
        <f t="shared" si="265"/>
        <v>78566.410118009371</v>
      </c>
      <c r="AI98" s="19">
        <f t="shared" si="265"/>
        <v>80137.738320369564</v>
      </c>
      <c r="AJ98" s="19">
        <f t="shared" si="265"/>
        <v>81740.493086776958</v>
      </c>
      <c r="AK98" s="19">
        <f t="shared" si="265"/>
        <v>83375.302948512501</v>
      </c>
      <c r="AL98" s="19">
        <f t="shared" si="265"/>
        <v>85042.809007482749</v>
      </c>
      <c r="AM98" s="19">
        <f t="shared" si="265"/>
        <v>86743.665187632403</v>
      </c>
      <c r="AN98" s="19">
        <f t="shared" si="265"/>
        <v>88478.538491385058</v>
      </c>
      <c r="AO98" s="19">
        <f t="shared" si="265"/>
        <v>90248.109261212754</v>
      </c>
      <c r="AP98" s="19">
        <f t="shared" si="265"/>
        <v>92053.07144643701</v>
      </c>
      <c r="AQ98" s="19">
        <f t="shared" si="265"/>
        <v>93894.132875365758</v>
      </c>
      <c r="AR98" s="19">
        <f t="shared" si="265"/>
        <v>95772.015532873076</v>
      </c>
      <c r="AS98" s="19">
        <f t="shared" si="265"/>
        <v>97687.455843530537</v>
      </c>
      <c r="AT98" s="19">
        <f t="shared" si="265"/>
        <v>99641.204960401155</v>
      </c>
      <c r="AU98" s="19">
        <f t="shared" si="265"/>
        <v>101634.02905960918</v>
      </c>
      <c r="AV98" s="19">
        <f t="shared" si="265"/>
        <v>103666.70964080136</v>
      </c>
      <c r="AW98" s="19">
        <f t="shared" si="265"/>
        <v>105740.04383361738</v>
      </c>
      <c r="AX98" s="19">
        <f t="shared" si="265"/>
        <v>107854.84471028973</v>
      </c>
      <c r="AY98" s="19">
        <f t="shared" si="265"/>
        <v>110011.94160449553</v>
      </c>
      <c r="AZ98" s="19">
        <f t="shared" si="265"/>
        <v>112212.18043658545</v>
      </c>
      <c r="BA98" s="19">
        <f t="shared" si="265"/>
        <v>114456.42404531715</v>
      </c>
      <c r="BB98" s="19">
        <f t="shared" si="265"/>
        <v>116745.5525262235</v>
      </c>
      <c r="BC98" s="19">
        <f t="shared" si="265"/>
        <v>119080.46357674798</v>
      </c>
      <c r="BD98" s="19">
        <f t="shared" si="265"/>
        <v>121462.07284828294</v>
      </c>
      <c r="BE98" s="19">
        <f t="shared" si="265"/>
        <v>123891.3143052486</v>
      </c>
      <c r="BF98" s="19">
        <f t="shared" si="265"/>
        <v>126369.14059135357</v>
      </c>
      <c r="BG98" s="19">
        <f t="shared" si="265"/>
        <v>128896.52340318065</v>
      </c>
      <c r="BH98" s="19">
        <f t="shared" si="265"/>
        <v>131474.45387124427</v>
      </c>
      <c r="BI98" s="19">
        <f t="shared" si="265"/>
        <v>134103.94294866917</v>
      </c>
      <c r="BJ98" s="19">
        <f t="shared" si="265"/>
        <v>136786.02180764257</v>
      </c>
      <c r="BK98" s="19">
        <f t="shared" si="265"/>
        <v>139521.74224379542</v>
      </c>
      <c r="BL98" s="19">
        <f t="shared" si="265"/>
        <v>142312.17708867133</v>
      </c>
      <c r="BM98" s="19">
        <f t="shared" si="265"/>
        <v>145158.42063044477</v>
      </c>
      <c r="BN98" s="19">
        <f t="shared" si="265"/>
        <v>148061.58904305368</v>
      </c>
      <c r="BO98" s="19">
        <f t="shared" si="265"/>
        <v>151022.82082391475</v>
      </c>
      <c r="BP98" s="19">
        <f t="shared" si="265"/>
        <v>154043.27724039304</v>
      </c>
      <c r="BQ98" s="19">
        <f t="shared" si="265"/>
        <v>157124.14278520091</v>
      </c>
      <c r="BR98" s="19">
        <f t="shared" si="265"/>
        <v>160266.62564090494</v>
      </c>
      <c r="BS98" s="19">
        <f t="shared" si="265"/>
        <v>163471.95815372304</v>
      </c>
      <c r="BT98" s="19">
        <f t="shared" si="265"/>
        <v>166741.39731679749</v>
      </c>
      <c r="BU98" s="19">
        <f t="shared" si="265"/>
        <v>170076.22526313344</v>
      </c>
      <c r="BV98" s="19">
        <f t="shared" si="265"/>
        <v>173477.74976839611</v>
      </c>
      <c r="BW98" s="19">
        <f t="shared" si="265"/>
        <v>176947.30476376403</v>
      </c>
      <c r="BX98" s="19">
        <f t="shared" si="265"/>
        <v>180486.25085903931</v>
      </c>
      <c r="BY98" s="19">
        <f t="shared" si="265"/>
        <v>184095.97587622009</v>
      </c>
      <c r="BZ98" s="19">
        <f t="shared" si="265"/>
        <v>187777.89539374449</v>
      </c>
      <c r="CA98" s="19">
        <f t="shared" si="265"/>
        <v>191533.45330161939</v>
      </c>
      <c r="CB98" s="19">
        <f t="shared" si="265"/>
        <v>195364.12236765178</v>
      </c>
      <c r="CC98" s="19">
        <f t="shared" si="265"/>
        <v>199271.40481500482</v>
      </c>
      <c r="CD98" s="19">
        <f t="shared" si="265"/>
        <v>203256.83291130493</v>
      </c>
      <c r="CE98" s="19">
        <f t="shared" si="265"/>
        <v>207321.96956953104</v>
      </c>
      <c r="CF98" s="19">
        <f t="shared" si="265"/>
        <v>211468.40896092166</v>
      </c>
      <c r="CG98" s="19">
        <f t="shared" si="265"/>
        <v>215697.7771401401</v>
      </c>
      <c r="CH98" s="19">
        <f t="shared" ref="CH98:CL98" si="266">CG98*(1+CH$4)</f>
        <v>220011.73268294291</v>
      </c>
      <c r="CI98" s="19">
        <f t="shared" si="266"/>
        <v>224411.96733660178</v>
      </c>
      <c r="CJ98" s="19">
        <f t="shared" si="266"/>
        <v>228900.20668333382</v>
      </c>
      <c r="CK98" s="19">
        <f t="shared" si="266"/>
        <v>233478.21081700051</v>
      </c>
      <c r="CL98" s="19">
        <f t="shared" si="266"/>
        <v>238147.77503334053</v>
      </c>
      <c r="CM98" s="19">
        <f>IF('Critères de recherche'!$N$13&gt;0.01,'EntenteJuil2019 (avec boni)'!O98*(1.01+'Critères de recherche'!$N$13),0)</f>
        <v>0</v>
      </c>
      <c r="CN98" s="19">
        <f t="shared" si="200"/>
        <v>0</v>
      </c>
      <c r="CO98" s="19">
        <f t="shared" si="200"/>
        <v>0</v>
      </c>
      <c r="CP98" s="19">
        <f t="shared" si="200"/>
        <v>0</v>
      </c>
    </row>
    <row r="99" spans="5:94" x14ac:dyDescent="0.25">
      <c r="E99" s="27" t="s">
        <v>31</v>
      </c>
      <c r="F99" s="17">
        <v>3</v>
      </c>
      <c r="G99" s="17">
        <v>3</v>
      </c>
      <c r="H99" s="17">
        <v>18</v>
      </c>
      <c r="I99" s="18">
        <v>48531</v>
      </c>
      <c r="J99" s="18">
        <v>49502</v>
      </c>
      <c r="K99" s="18">
        <v>50492</v>
      </c>
      <c r="L99" s="18">
        <v>51502</v>
      </c>
      <c r="M99" s="18">
        <v>52532</v>
      </c>
      <c r="N99" s="19">
        <v>54370.62</v>
      </c>
      <c r="O99" s="21">
        <v>56034</v>
      </c>
      <c r="P99" s="18">
        <v>57155</v>
      </c>
      <c r="Q99" s="18">
        <v>58441</v>
      </c>
      <c r="R99" s="18">
        <v>59464</v>
      </c>
      <c r="S99" s="18">
        <v>60653</v>
      </c>
      <c r="T99" s="19">
        <f>IF('Critères de recherche'!$N$13&gt;0.01,CP99*(1+T$4),S99*(1+T$4))</f>
        <v>61866.06</v>
      </c>
      <c r="U99" s="19">
        <f t="shared" ref="U99" si="267">T99*(1+U$4)</f>
        <v>63103.381199999996</v>
      </c>
      <c r="V99" s="19">
        <f t="shared" ref="V99:CG99" si="268">U99*(1+V$4)</f>
        <v>64365.448823999999</v>
      </c>
      <c r="W99" s="19">
        <f t="shared" si="268"/>
        <v>65652.757800480002</v>
      </c>
      <c r="X99" s="19">
        <f t="shared" si="268"/>
        <v>66965.812956489608</v>
      </c>
      <c r="Y99" s="19">
        <f t="shared" si="268"/>
        <v>68305.129215619396</v>
      </c>
      <c r="Z99" s="19">
        <f t="shared" si="268"/>
        <v>69671.231799931789</v>
      </c>
      <c r="AA99" s="19">
        <f t="shared" si="268"/>
        <v>71064.656435930432</v>
      </c>
      <c r="AB99" s="19">
        <f t="shared" si="268"/>
        <v>72485.94956464904</v>
      </c>
      <c r="AC99" s="19">
        <f t="shared" si="268"/>
        <v>73935.668555942015</v>
      </c>
      <c r="AD99" s="19">
        <f t="shared" si="268"/>
        <v>75414.381927060851</v>
      </c>
      <c r="AE99" s="19">
        <f t="shared" si="268"/>
        <v>76922.669565602075</v>
      </c>
      <c r="AF99" s="19">
        <f t="shared" si="268"/>
        <v>78461.122956914114</v>
      </c>
      <c r="AG99" s="19">
        <f t="shared" si="268"/>
        <v>80030.345416052398</v>
      </c>
      <c r="AH99" s="19">
        <f t="shared" si="268"/>
        <v>81630.952324373444</v>
      </c>
      <c r="AI99" s="19">
        <f t="shared" si="268"/>
        <v>83263.571370860911</v>
      </c>
      <c r="AJ99" s="19">
        <f t="shared" si="268"/>
        <v>84928.842798278129</v>
      </c>
      <c r="AK99" s="19">
        <f t="shared" si="268"/>
        <v>86627.419654243698</v>
      </c>
      <c r="AL99" s="19">
        <f t="shared" si="268"/>
        <v>88359.96804732857</v>
      </c>
      <c r="AM99" s="19">
        <f t="shared" si="268"/>
        <v>90127.167408275141</v>
      </c>
      <c r="AN99" s="19">
        <f t="shared" si="268"/>
        <v>91929.710756440647</v>
      </c>
      <c r="AO99" s="19">
        <f t="shared" si="268"/>
        <v>93768.304971569465</v>
      </c>
      <c r="AP99" s="19">
        <f t="shared" si="268"/>
        <v>95643.671071000863</v>
      </c>
      <c r="AQ99" s="19">
        <f t="shared" si="268"/>
        <v>97556.544492420886</v>
      </c>
      <c r="AR99" s="19">
        <f t="shared" si="268"/>
        <v>99507.675382269299</v>
      </c>
      <c r="AS99" s="19">
        <f t="shared" si="268"/>
        <v>101497.82888991469</v>
      </c>
      <c r="AT99" s="19">
        <f t="shared" si="268"/>
        <v>103527.78546771298</v>
      </c>
      <c r="AU99" s="19">
        <f t="shared" si="268"/>
        <v>105598.34117706724</v>
      </c>
      <c r="AV99" s="19">
        <f t="shared" si="268"/>
        <v>107710.30800060858</v>
      </c>
      <c r="AW99" s="19">
        <f t="shared" si="268"/>
        <v>109864.51416062075</v>
      </c>
      <c r="AX99" s="19">
        <f t="shared" si="268"/>
        <v>112061.80444383317</v>
      </c>
      <c r="AY99" s="19">
        <f t="shared" si="268"/>
        <v>114303.04053270984</v>
      </c>
      <c r="AZ99" s="19">
        <f t="shared" si="268"/>
        <v>116589.10134336405</v>
      </c>
      <c r="BA99" s="19">
        <f t="shared" si="268"/>
        <v>118920.88337023133</v>
      </c>
      <c r="BB99" s="19">
        <f t="shared" si="268"/>
        <v>121299.30103763596</v>
      </c>
      <c r="BC99" s="19">
        <f t="shared" si="268"/>
        <v>123725.28705838868</v>
      </c>
      <c r="BD99" s="19">
        <f t="shared" si="268"/>
        <v>126199.79279955645</v>
      </c>
      <c r="BE99" s="19">
        <f t="shared" si="268"/>
        <v>128723.78865554759</v>
      </c>
      <c r="BF99" s="19">
        <f t="shared" si="268"/>
        <v>131298.26442865853</v>
      </c>
      <c r="BG99" s="19">
        <f t="shared" si="268"/>
        <v>133924.2297172317</v>
      </c>
      <c r="BH99" s="19">
        <f t="shared" si="268"/>
        <v>136602.71431157633</v>
      </c>
      <c r="BI99" s="19">
        <f t="shared" si="268"/>
        <v>139334.76859780785</v>
      </c>
      <c r="BJ99" s="19">
        <f t="shared" si="268"/>
        <v>142121.46396976401</v>
      </c>
      <c r="BK99" s="19">
        <f t="shared" si="268"/>
        <v>144963.8932491593</v>
      </c>
      <c r="BL99" s="19">
        <f t="shared" si="268"/>
        <v>147863.17111414249</v>
      </c>
      <c r="BM99" s="19">
        <f t="shared" si="268"/>
        <v>150820.43453642534</v>
      </c>
      <c r="BN99" s="19">
        <f t="shared" si="268"/>
        <v>153836.84322715385</v>
      </c>
      <c r="BO99" s="19">
        <f t="shared" si="268"/>
        <v>156913.58009169693</v>
      </c>
      <c r="BP99" s="19">
        <f t="shared" si="268"/>
        <v>160051.85169353086</v>
      </c>
      <c r="BQ99" s="19">
        <f t="shared" si="268"/>
        <v>163252.88872740147</v>
      </c>
      <c r="BR99" s="19">
        <f t="shared" si="268"/>
        <v>166517.94650194951</v>
      </c>
      <c r="BS99" s="19">
        <f t="shared" si="268"/>
        <v>169848.3054319885</v>
      </c>
      <c r="BT99" s="19">
        <f t="shared" si="268"/>
        <v>173245.27154062828</v>
      </c>
      <c r="BU99" s="19">
        <f t="shared" si="268"/>
        <v>176710.17697144084</v>
      </c>
      <c r="BV99" s="19">
        <f t="shared" si="268"/>
        <v>180244.38051086967</v>
      </c>
      <c r="BW99" s="19">
        <f t="shared" si="268"/>
        <v>183849.26812108708</v>
      </c>
      <c r="BX99" s="19">
        <f t="shared" si="268"/>
        <v>187526.25348350883</v>
      </c>
      <c r="BY99" s="19">
        <f t="shared" si="268"/>
        <v>191276.778553179</v>
      </c>
      <c r="BZ99" s="19">
        <f t="shared" si="268"/>
        <v>195102.31412424258</v>
      </c>
      <c r="CA99" s="19">
        <f t="shared" si="268"/>
        <v>199004.36040672744</v>
      </c>
      <c r="CB99" s="19">
        <f t="shared" si="268"/>
        <v>202984.447614862</v>
      </c>
      <c r="CC99" s="19">
        <f t="shared" si="268"/>
        <v>207044.13656715924</v>
      </c>
      <c r="CD99" s="19">
        <f t="shared" si="268"/>
        <v>211185.01929850242</v>
      </c>
      <c r="CE99" s="19">
        <f t="shared" si="268"/>
        <v>215408.71968447248</v>
      </c>
      <c r="CF99" s="19">
        <f t="shared" si="268"/>
        <v>219716.89407816195</v>
      </c>
      <c r="CG99" s="19">
        <f t="shared" si="268"/>
        <v>224111.23195972518</v>
      </c>
      <c r="CH99" s="19">
        <f t="shared" ref="CH99:CL99" si="269">CG99*(1+CH$4)</f>
        <v>228593.45659891967</v>
      </c>
      <c r="CI99" s="19">
        <f t="shared" si="269"/>
        <v>233165.32573089807</v>
      </c>
      <c r="CJ99" s="19">
        <f t="shared" si="269"/>
        <v>237828.63224551603</v>
      </c>
      <c r="CK99" s="19">
        <f t="shared" si="269"/>
        <v>242585.20489042636</v>
      </c>
      <c r="CL99" s="19">
        <f t="shared" si="269"/>
        <v>247436.90898823491</v>
      </c>
      <c r="CM99" s="19">
        <f>IF('Critères de recherche'!$N$13&gt;0.01,'EntenteJuil2019 (avec boni)'!O99*(1.01+'Critères de recherche'!$N$13),0)</f>
        <v>0</v>
      </c>
      <c r="CN99" s="19">
        <f t="shared" si="200"/>
        <v>0</v>
      </c>
      <c r="CO99" s="19">
        <f t="shared" si="200"/>
        <v>0</v>
      </c>
      <c r="CP99" s="19">
        <f t="shared" si="200"/>
        <v>0</v>
      </c>
    </row>
    <row r="100" spans="5:94" x14ac:dyDescent="0.25">
      <c r="E100" s="27" t="s">
        <v>31</v>
      </c>
      <c r="F100" s="17">
        <v>4</v>
      </c>
      <c r="G100" s="17">
        <v>4</v>
      </c>
      <c r="H100" s="17">
        <v>18</v>
      </c>
      <c r="I100" s="18">
        <v>50371</v>
      </c>
      <c r="J100" s="18">
        <v>51378</v>
      </c>
      <c r="K100" s="18">
        <v>52406</v>
      </c>
      <c r="L100" s="18">
        <v>53454</v>
      </c>
      <c r="M100" s="18">
        <v>54523</v>
      </c>
      <c r="N100" s="19">
        <v>56431.305</v>
      </c>
      <c r="O100" s="21">
        <v>58219</v>
      </c>
      <c r="P100" s="18">
        <v>59383</v>
      </c>
      <c r="Q100" s="18">
        <v>60719</v>
      </c>
      <c r="R100" s="18">
        <v>61782</v>
      </c>
      <c r="S100" s="18">
        <v>63018</v>
      </c>
      <c r="T100" s="19">
        <f>IF('Critères de recherche'!$N$13&gt;0.01,CP100*(1+T$4),S100*(1+T$4))</f>
        <v>64278.36</v>
      </c>
      <c r="U100" s="19">
        <f t="shared" ref="U100" si="270">T100*(1+U$4)</f>
        <v>65563.927200000006</v>
      </c>
      <c r="V100" s="19">
        <f t="shared" ref="V100:CG100" si="271">U100*(1+V$4)</f>
        <v>66875.205744000006</v>
      </c>
      <c r="W100" s="19">
        <f t="shared" si="271"/>
        <v>68212.709858880015</v>
      </c>
      <c r="X100" s="19">
        <f t="shared" si="271"/>
        <v>69576.964056057623</v>
      </c>
      <c r="Y100" s="19">
        <f t="shared" si="271"/>
        <v>70968.503337178772</v>
      </c>
      <c r="Z100" s="19">
        <f t="shared" si="271"/>
        <v>72387.873403922349</v>
      </c>
      <c r="AA100" s="19">
        <f t="shared" si="271"/>
        <v>73835.630872000795</v>
      </c>
      <c r="AB100" s="19">
        <f t="shared" si="271"/>
        <v>75312.343489440813</v>
      </c>
      <c r="AC100" s="19">
        <f t="shared" si="271"/>
        <v>76818.590359229624</v>
      </c>
      <c r="AD100" s="19">
        <f t="shared" si="271"/>
        <v>78354.962166414218</v>
      </c>
      <c r="AE100" s="19">
        <f t="shared" si="271"/>
        <v>79922.061409742499</v>
      </c>
      <c r="AF100" s="19">
        <f t="shared" si="271"/>
        <v>81520.502637937345</v>
      </c>
      <c r="AG100" s="19">
        <f t="shared" si="271"/>
        <v>83150.912690696088</v>
      </c>
      <c r="AH100" s="19">
        <f t="shared" si="271"/>
        <v>84813.930944510008</v>
      </c>
      <c r="AI100" s="19">
        <f t="shared" si="271"/>
        <v>86510.209563400203</v>
      </c>
      <c r="AJ100" s="19">
        <f t="shared" si="271"/>
        <v>88240.413754668203</v>
      </c>
      <c r="AK100" s="19">
        <f t="shared" si="271"/>
        <v>90005.222029761571</v>
      </c>
      <c r="AL100" s="19">
        <f t="shared" si="271"/>
        <v>91805.326470356798</v>
      </c>
      <c r="AM100" s="19">
        <f t="shared" si="271"/>
        <v>93641.432999763929</v>
      </c>
      <c r="AN100" s="19">
        <f t="shared" si="271"/>
        <v>95514.261659759213</v>
      </c>
      <c r="AO100" s="19">
        <f t="shared" si="271"/>
        <v>97424.5468929544</v>
      </c>
      <c r="AP100" s="19">
        <f t="shared" si="271"/>
        <v>99373.037830813497</v>
      </c>
      <c r="AQ100" s="19">
        <f t="shared" si="271"/>
        <v>101360.49858742977</v>
      </c>
      <c r="AR100" s="19">
        <f t="shared" si="271"/>
        <v>103387.70855917837</v>
      </c>
      <c r="AS100" s="19">
        <f t="shared" si="271"/>
        <v>105455.46273036193</v>
      </c>
      <c r="AT100" s="19">
        <f t="shared" si="271"/>
        <v>107564.57198496918</v>
      </c>
      <c r="AU100" s="19">
        <f t="shared" si="271"/>
        <v>109715.86342466857</v>
      </c>
      <c r="AV100" s="19">
        <f t="shared" si="271"/>
        <v>111910.18069316194</v>
      </c>
      <c r="AW100" s="19">
        <f t="shared" si="271"/>
        <v>114148.38430702518</v>
      </c>
      <c r="AX100" s="19">
        <f t="shared" si="271"/>
        <v>116431.35199316568</v>
      </c>
      <c r="AY100" s="19">
        <f t="shared" si="271"/>
        <v>118759.979033029</v>
      </c>
      <c r="AZ100" s="19">
        <f t="shared" si="271"/>
        <v>121135.17861368958</v>
      </c>
      <c r="BA100" s="19">
        <f t="shared" si="271"/>
        <v>123557.88218596338</v>
      </c>
      <c r="BB100" s="19">
        <f t="shared" si="271"/>
        <v>126029.03982968265</v>
      </c>
      <c r="BC100" s="19">
        <f t="shared" si="271"/>
        <v>128549.6206262763</v>
      </c>
      <c r="BD100" s="19">
        <f t="shared" si="271"/>
        <v>131120.61303880182</v>
      </c>
      <c r="BE100" s="19">
        <f t="shared" si="271"/>
        <v>133743.02529957786</v>
      </c>
      <c r="BF100" s="19">
        <f t="shared" si="271"/>
        <v>136417.88580556941</v>
      </c>
      <c r="BG100" s="19">
        <f t="shared" si="271"/>
        <v>139146.24352168079</v>
      </c>
      <c r="BH100" s="19">
        <f t="shared" si="271"/>
        <v>141929.1683921144</v>
      </c>
      <c r="BI100" s="19">
        <f t="shared" si="271"/>
        <v>144767.75175995668</v>
      </c>
      <c r="BJ100" s="19">
        <f t="shared" si="271"/>
        <v>147663.10679515582</v>
      </c>
      <c r="BK100" s="19">
        <f t="shared" si="271"/>
        <v>150616.36893105894</v>
      </c>
      <c r="BL100" s="19">
        <f t="shared" si="271"/>
        <v>153628.69630968012</v>
      </c>
      <c r="BM100" s="19">
        <f t="shared" si="271"/>
        <v>156701.27023587373</v>
      </c>
      <c r="BN100" s="19">
        <f t="shared" si="271"/>
        <v>159835.29564059121</v>
      </c>
      <c r="BO100" s="19">
        <f t="shared" si="271"/>
        <v>163032.00155340304</v>
      </c>
      <c r="BP100" s="19">
        <f t="shared" si="271"/>
        <v>166292.6415844711</v>
      </c>
      <c r="BQ100" s="19">
        <f t="shared" si="271"/>
        <v>169618.49441616054</v>
      </c>
      <c r="BR100" s="19">
        <f t="shared" si="271"/>
        <v>173010.86430448375</v>
      </c>
      <c r="BS100" s="19">
        <f t="shared" si="271"/>
        <v>176471.08159057342</v>
      </c>
      <c r="BT100" s="19">
        <f t="shared" si="271"/>
        <v>180000.5032223849</v>
      </c>
      <c r="BU100" s="19">
        <f t="shared" si="271"/>
        <v>183600.5132868326</v>
      </c>
      <c r="BV100" s="19">
        <f t="shared" si="271"/>
        <v>187272.52355256927</v>
      </c>
      <c r="BW100" s="19">
        <f t="shared" si="271"/>
        <v>191017.97402362066</v>
      </c>
      <c r="BX100" s="19">
        <f t="shared" si="271"/>
        <v>194838.33350409308</v>
      </c>
      <c r="BY100" s="19">
        <f t="shared" si="271"/>
        <v>198735.10017417494</v>
      </c>
      <c r="BZ100" s="19">
        <f t="shared" si="271"/>
        <v>202709.80217765845</v>
      </c>
      <c r="CA100" s="19">
        <f t="shared" si="271"/>
        <v>206763.99822121163</v>
      </c>
      <c r="CB100" s="19">
        <f t="shared" si="271"/>
        <v>210899.27818563586</v>
      </c>
      <c r="CC100" s="19">
        <f t="shared" si="271"/>
        <v>215117.26374934858</v>
      </c>
      <c r="CD100" s="19">
        <f t="shared" si="271"/>
        <v>219419.60902433554</v>
      </c>
      <c r="CE100" s="19">
        <f t="shared" si="271"/>
        <v>223808.00120482227</v>
      </c>
      <c r="CF100" s="19">
        <f t="shared" si="271"/>
        <v>228284.16122891873</v>
      </c>
      <c r="CG100" s="19">
        <f t="shared" si="271"/>
        <v>232849.84445349712</v>
      </c>
      <c r="CH100" s="19">
        <f t="shared" ref="CH100:CL100" si="272">CG100*(1+CH$4)</f>
        <v>237506.84134256706</v>
      </c>
      <c r="CI100" s="19">
        <f t="shared" si="272"/>
        <v>242256.97816941841</v>
      </c>
      <c r="CJ100" s="19">
        <f t="shared" si="272"/>
        <v>247102.11773280677</v>
      </c>
      <c r="CK100" s="19">
        <f t="shared" si="272"/>
        <v>252044.16008746292</v>
      </c>
      <c r="CL100" s="19">
        <f t="shared" si="272"/>
        <v>257085.04328921219</v>
      </c>
      <c r="CM100" s="19">
        <f>IF('Critères de recherche'!$N$13&gt;0.01,'EntenteJuil2019 (avec boni)'!O100*(1.01+'Critères de recherche'!$N$13),0)</f>
        <v>0</v>
      </c>
      <c r="CN100" s="19">
        <f t="shared" si="200"/>
        <v>0</v>
      </c>
      <c r="CO100" s="19">
        <f t="shared" si="200"/>
        <v>0</v>
      </c>
      <c r="CP100" s="19">
        <f t="shared" si="200"/>
        <v>0</v>
      </c>
    </row>
    <row r="101" spans="5:94" x14ac:dyDescent="0.25">
      <c r="E101" s="27" t="s">
        <v>31</v>
      </c>
      <c r="F101" s="17">
        <v>5</v>
      </c>
      <c r="G101" s="17">
        <v>5</v>
      </c>
      <c r="H101" s="17">
        <v>18</v>
      </c>
      <c r="I101" s="18">
        <v>52246</v>
      </c>
      <c r="J101" s="18">
        <v>53291</v>
      </c>
      <c r="K101" s="18">
        <v>54357</v>
      </c>
      <c r="L101" s="18">
        <v>55444</v>
      </c>
      <c r="M101" s="18">
        <v>56553</v>
      </c>
      <c r="N101" s="19">
        <v>58532.355000000003</v>
      </c>
      <c r="O101" s="21">
        <v>60489</v>
      </c>
      <c r="P101" s="18">
        <v>61699</v>
      </c>
      <c r="Q101" s="18">
        <v>63087</v>
      </c>
      <c r="R101" s="18">
        <v>64191</v>
      </c>
      <c r="S101" s="18">
        <v>65475</v>
      </c>
      <c r="T101" s="19">
        <f>IF('Critères de recherche'!$N$13&gt;0.01,CP101*(1+T$4),S101*(1+T$4))</f>
        <v>66784.5</v>
      </c>
      <c r="U101" s="19">
        <f t="shared" ref="U101" si="273">T101*(1+U$4)</f>
        <v>68120.19</v>
      </c>
      <c r="V101" s="19">
        <f t="shared" ref="V101:CG101" si="274">U101*(1+V$4)</f>
        <v>69482.593800000002</v>
      </c>
      <c r="W101" s="19">
        <f t="shared" si="274"/>
        <v>70872.245676000006</v>
      </c>
      <c r="X101" s="19">
        <f t="shared" si="274"/>
        <v>72289.690589520003</v>
      </c>
      <c r="Y101" s="19">
        <f t="shared" si="274"/>
        <v>73735.484401310401</v>
      </c>
      <c r="Z101" s="19">
        <f t="shared" si="274"/>
        <v>75210.194089336612</v>
      </c>
      <c r="AA101" s="19">
        <f t="shared" si="274"/>
        <v>76714.397971123341</v>
      </c>
      <c r="AB101" s="19">
        <f t="shared" si="274"/>
        <v>78248.685930545806</v>
      </c>
      <c r="AC101" s="19">
        <f t="shared" si="274"/>
        <v>79813.659649156718</v>
      </c>
      <c r="AD101" s="19">
        <f t="shared" si="274"/>
        <v>81409.932842139853</v>
      </c>
      <c r="AE101" s="19">
        <f t="shared" si="274"/>
        <v>83038.13149898265</v>
      </c>
      <c r="AF101" s="19">
        <f t="shared" si="274"/>
        <v>84698.894128962304</v>
      </c>
      <c r="AG101" s="19">
        <f t="shared" si="274"/>
        <v>86392.872011541549</v>
      </c>
      <c r="AH101" s="19">
        <f t="shared" si="274"/>
        <v>88120.729451772379</v>
      </c>
      <c r="AI101" s="19">
        <f t="shared" si="274"/>
        <v>89883.144040807834</v>
      </c>
      <c r="AJ101" s="19">
        <f t="shared" si="274"/>
        <v>91680.806921623996</v>
      </c>
      <c r="AK101" s="19">
        <f t="shared" si="274"/>
        <v>93514.423060056477</v>
      </c>
      <c r="AL101" s="19">
        <f t="shared" si="274"/>
        <v>95384.711521257603</v>
      </c>
      <c r="AM101" s="19">
        <f t="shared" si="274"/>
        <v>97292.40575168276</v>
      </c>
      <c r="AN101" s="19">
        <f t="shared" si="274"/>
        <v>99238.253866716419</v>
      </c>
      <c r="AO101" s="19">
        <f t="shared" si="274"/>
        <v>101223.01894405075</v>
      </c>
      <c r="AP101" s="19">
        <f t="shared" si="274"/>
        <v>103247.47932293177</v>
      </c>
      <c r="AQ101" s="19">
        <f t="shared" si="274"/>
        <v>105312.42890939041</v>
      </c>
      <c r="AR101" s="19">
        <f t="shared" si="274"/>
        <v>107418.67748757821</v>
      </c>
      <c r="AS101" s="19">
        <f t="shared" si="274"/>
        <v>109567.05103732977</v>
      </c>
      <c r="AT101" s="19">
        <f t="shared" si="274"/>
        <v>111758.39205807637</v>
      </c>
      <c r="AU101" s="19">
        <f t="shared" si="274"/>
        <v>113993.55989923789</v>
      </c>
      <c r="AV101" s="19">
        <f t="shared" si="274"/>
        <v>116273.43109722265</v>
      </c>
      <c r="AW101" s="19">
        <f t="shared" si="274"/>
        <v>118598.89971916711</v>
      </c>
      <c r="AX101" s="19">
        <f t="shared" si="274"/>
        <v>120970.87771355045</v>
      </c>
      <c r="AY101" s="19">
        <f t="shared" si="274"/>
        <v>123390.29526782146</v>
      </c>
      <c r="AZ101" s="19">
        <f t="shared" si="274"/>
        <v>125858.1011731779</v>
      </c>
      <c r="BA101" s="19">
        <f t="shared" si="274"/>
        <v>128375.26319664146</v>
      </c>
      <c r="BB101" s="19">
        <f t="shared" si="274"/>
        <v>130942.7684605743</v>
      </c>
      <c r="BC101" s="19">
        <f t="shared" si="274"/>
        <v>133561.62382978579</v>
      </c>
      <c r="BD101" s="19">
        <f t="shared" si="274"/>
        <v>136232.85630638152</v>
      </c>
      <c r="BE101" s="19">
        <f t="shared" si="274"/>
        <v>138957.51343250915</v>
      </c>
      <c r="BF101" s="19">
        <f t="shared" si="274"/>
        <v>141736.66370115933</v>
      </c>
      <c r="BG101" s="19">
        <f t="shared" si="274"/>
        <v>144571.39697518252</v>
      </c>
      <c r="BH101" s="19">
        <f t="shared" si="274"/>
        <v>147462.82491468618</v>
      </c>
      <c r="BI101" s="19">
        <f t="shared" si="274"/>
        <v>150412.0814129799</v>
      </c>
      <c r="BJ101" s="19">
        <f t="shared" si="274"/>
        <v>153420.32304123949</v>
      </c>
      <c r="BK101" s="19">
        <f t="shared" si="274"/>
        <v>156488.72950206429</v>
      </c>
      <c r="BL101" s="19">
        <f t="shared" si="274"/>
        <v>159618.50409210558</v>
      </c>
      <c r="BM101" s="19">
        <f t="shared" si="274"/>
        <v>162810.8741739477</v>
      </c>
      <c r="BN101" s="19">
        <f t="shared" si="274"/>
        <v>166067.09165742664</v>
      </c>
      <c r="BO101" s="19">
        <f t="shared" si="274"/>
        <v>169388.43349057517</v>
      </c>
      <c r="BP101" s="19">
        <f t="shared" si="274"/>
        <v>172776.20216038669</v>
      </c>
      <c r="BQ101" s="19">
        <f t="shared" si="274"/>
        <v>176231.72620359441</v>
      </c>
      <c r="BR101" s="19">
        <f t="shared" si="274"/>
        <v>179756.3607276663</v>
      </c>
      <c r="BS101" s="19">
        <f t="shared" si="274"/>
        <v>183351.48794221962</v>
      </c>
      <c r="BT101" s="19">
        <f t="shared" si="274"/>
        <v>187018.51770106403</v>
      </c>
      <c r="BU101" s="19">
        <f t="shared" si="274"/>
        <v>190758.88805508532</v>
      </c>
      <c r="BV101" s="19">
        <f t="shared" si="274"/>
        <v>194574.06581618704</v>
      </c>
      <c r="BW101" s="19">
        <f t="shared" si="274"/>
        <v>198465.54713251078</v>
      </c>
      <c r="BX101" s="19">
        <f t="shared" si="274"/>
        <v>202434.858075161</v>
      </c>
      <c r="BY101" s="19">
        <f t="shared" si="274"/>
        <v>206483.55523666422</v>
      </c>
      <c r="BZ101" s="19">
        <f t="shared" si="274"/>
        <v>210613.2263413975</v>
      </c>
      <c r="CA101" s="19">
        <f t="shared" si="274"/>
        <v>214825.49086822546</v>
      </c>
      <c r="CB101" s="19">
        <f t="shared" si="274"/>
        <v>219122.00068558997</v>
      </c>
      <c r="CC101" s="19">
        <f t="shared" si="274"/>
        <v>223504.44069930178</v>
      </c>
      <c r="CD101" s="19">
        <f t="shared" si="274"/>
        <v>227974.52951328782</v>
      </c>
      <c r="CE101" s="19">
        <f t="shared" si="274"/>
        <v>232534.02010355357</v>
      </c>
      <c r="CF101" s="19">
        <f t="shared" si="274"/>
        <v>237184.70050562464</v>
      </c>
      <c r="CG101" s="19">
        <f t="shared" si="274"/>
        <v>241928.39451573713</v>
      </c>
      <c r="CH101" s="19">
        <f t="shared" ref="CH101:CL101" si="275">CG101*(1+CH$4)</f>
        <v>246766.96240605187</v>
      </c>
      <c r="CI101" s="19">
        <f t="shared" si="275"/>
        <v>251702.30165417292</v>
      </c>
      <c r="CJ101" s="19">
        <f t="shared" si="275"/>
        <v>256736.34768725638</v>
      </c>
      <c r="CK101" s="19">
        <f t="shared" si="275"/>
        <v>261871.0746410015</v>
      </c>
      <c r="CL101" s="19">
        <f t="shared" si="275"/>
        <v>267108.49613382155</v>
      </c>
      <c r="CM101" s="19">
        <f>IF('Critères de recherche'!$N$13&gt;0.01,'EntenteJuil2019 (avec boni)'!O101*(1.01+'Critères de recherche'!$N$13),0)</f>
        <v>0</v>
      </c>
      <c r="CN101" s="19">
        <f t="shared" si="200"/>
        <v>0</v>
      </c>
      <c r="CO101" s="19">
        <f t="shared" si="200"/>
        <v>0</v>
      </c>
      <c r="CP101" s="19">
        <f t="shared" si="200"/>
        <v>0</v>
      </c>
    </row>
    <row r="102" spans="5:94" x14ac:dyDescent="0.25">
      <c r="E102" s="27" t="s">
        <v>31</v>
      </c>
      <c r="F102" s="17">
        <v>6</v>
      </c>
      <c r="G102" s="17">
        <v>6</v>
      </c>
      <c r="H102" s="17">
        <v>18</v>
      </c>
      <c r="I102" s="18">
        <v>54183</v>
      </c>
      <c r="J102" s="18">
        <v>55267</v>
      </c>
      <c r="K102" s="18">
        <v>56372</v>
      </c>
      <c r="L102" s="18">
        <v>57499</v>
      </c>
      <c r="M102" s="18">
        <v>58649</v>
      </c>
      <c r="N102" s="19">
        <v>60701.714999999997</v>
      </c>
      <c r="O102" s="21">
        <v>62849</v>
      </c>
      <c r="P102" s="18">
        <v>64106</v>
      </c>
      <c r="Q102" s="18">
        <v>65548</v>
      </c>
      <c r="R102" s="18">
        <v>66695</v>
      </c>
      <c r="S102" s="18">
        <v>68029</v>
      </c>
      <c r="T102" s="19">
        <f>IF('Critères de recherche'!$N$13&gt;0.01,CP102*(1+T$4),S102*(1+T$4))</f>
        <v>69389.58</v>
      </c>
      <c r="U102" s="19">
        <f t="shared" ref="U102" si="276">T102*(1+U$4)</f>
        <v>70777.371599999999</v>
      </c>
      <c r="V102" s="19">
        <f t="shared" ref="V102:CG102" si="277">U102*(1+V$4)</f>
        <v>72192.919032000005</v>
      </c>
      <c r="W102" s="19">
        <f t="shared" si="277"/>
        <v>73636.777412640004</v>
      </c>
      <c r="X102" s="19">
        <f t="shared" si="277"/>
        <v>75109.512960892811</v>
      </c>
      <c r="Y102" s="19">
        <f t="shared" si="277"/>
        <v>76611.703220110663</v>
      </c>
      <c r="Z102" s="19">
        <f t="shared" si="277"/>
        <v>78143.937284512882</v>
      </c>
      <c r="AA102" s="19">
        <f t="shared" si="277"/>
        <v>79706.816030203147</v>
      </c>
      <c r="AB102" s="19">
        <f t="shared" si="277"/>
        <v>81300.952350807216</v>
      </c>
      <c r="AC102" s="19">
        <f t="shared" si="277"/>
        <v>82926.971397823363</v>
      </c>
      <c r="AD102" s="19">
        <f t="shared" si="277"/>
        <v>84585.510825779827</v>
      </c>
      <c r="AE102" s="19">
        <f t="shared" si="277"/>
        <v>86277.221042295423</v>
      </c>
      <c r="AF102" s="19">
        <f t="shared" si="277"/>
        <v>88002.765463141332</v>
      </c>
      <c r="AG102" s="19">
        <f t="shared" si="277"/>
        <v>89762.820772404157</v>
      </c>
      <c r="AH102" s="19">
        <f t="shared" si="277"/>
        <v>91558.077187852236</v>
      </c>
      <c r="AI102" s="19">
        <f t="shared" si="277"/>
        <v>93389.238731609279</v>
      </c>
      <c r="AJ102" s="19">
        <f t="shared" si="277"/>
        <v>95257.023506241472</v>
      </c>
      <c r="AK102" s="19">
        <f t="shared" si="277"/>
        <v>97162.163976366297</v>
      </c>
      <c r="AL102" s="19">
        <f t="shared" si="277"/>
        <v>99105.407255893631</v>
      </c>
      <c r="AM102" s="19">
        <f t="shared" si="277"/>
        <v>101087.51540101151</v>
      </c>
      <c r="AN102" s="19">
        <f t="shared" si="277"/>
        <v>103109.26570903174</v>
      </c>
      <c r="AO102" s="19">
        <f t="shared" si="277"/>
        <v>105171.45102321237</v>
      </c>
      <c r="AP102" s="19">
        <f t="shared" si="277"/>
        <v>107274.88004367662</v>
      </c>
      <c r="AQ102" s="19">
        <f t="shared" si="277"/>
        <v>109420.37764455016</v>
      </c>
      <c r="AR102" s="19">
        <f t="shared" si="277"/>
        <v>111608.78519744116</v>
      </c>
      <c r="AS102" s="19">
        <f t="shared" si="277"/>
        <v>113840.96090138999</v>
      </c>
      <c r="AT102" s="19">
        <f t="shared" si="277"/>
        <v>116117.78011941779</v>
      </c>
      <c r="AU102" s="19">
        <f t="shared" si="277"/>
        <v>118440.13572180615</v>
      </c>
      <c r="AV102" s="19">
        <f t="shared" si="277"/>
        <v>120808.93843624227</v>
      </c>
      <c r="AW102" s="19">
        <f t="shared" si="277"/>
        <v>123225.11720496711</v>
      </c>
      <c r="AX102" s="19">
        <f t="shared" si="277"/>
        <v>125689.61954906645</v>
      </c>
      <c r="AY102" s="19">
        <f t="shared" si="277"/>
        <v>128203.41194004778</v>
      </c>
      <c r="AZ102" s="19">
        <f t="shared" si="277"/>
        <v>130767.48017884874</v>
      </c>
      <c r="BA102" s="19">
        <f t="shared" si="277"/>
        <v>133382.82978242572</v>
      </c>
      <c r="BB102" s="19">
        <f t="shared" si="277"/>
        <v>136050.48637807425</v>
      </c>
      <c r="BC102" s="19">
        <f t="shared" si="277"/>
        <v>138771.49610563574</v>
      </c>
      <c r="BD102" s="19">
        <f t="shared" si="277"/>
        <v>141546.92602774847</v>
      </c>
      <c r="BE102" s="19">
        <f t="shared" si="277"/>
        <v>144377.86454830345</v>
      </c>
      <c r="BF102" s="19">
        <f t="shared" si="277"/>
        <v>147265.42183926952</v>
      </c>
      <c r="BG102" s="19">
        <f t="shared" si="277"/>
        <v>150210.73027605491</v>
      </c>
      <c r="BH102" s="19">
        <f t="shared" si="277"/>
        <v>153214.944881576</v>
      </c>
      <c r="BI102" s="19">
        <f t="shared" si="277"/>
        <v>156279.24377920752</v>
      </c>
      <c r="BJ102" s="19">
        <f t="shared" si="277"/>
        <v>159404.82865479167</v>
      </c>
      <c r="BK102" s="19">
        <f t="shared" si="277"/>
        <v>162592.92522788749</v>
      </c>
      <c r="BL102" s="19">
        <f t="shared" si="277"/>
        <v>165844.78373244524</v>
      </c>
      <c r="BM102" s="19">
        <f t="shared" si="277"/>
        <v>169161.67940709414</v>
      </c>
      <c r="BN102" s="19">
        <f t="shared" si="277"/>
        <v>172544.91299523602</v>
      </c>
      <c r="BO102" s="19">
        <f t="shared" si="277"/>
        <v>175995.81125514075</v>
      </c>
      <c r="BP102" s="19">
        <f t="shared" si="277"/>
        <v>179515.72748024357</v>
      </c>
      <c r="BQ102" s="19">
        <f t="shared" si="277"/>
        <v>183106.04202984844</v>
      </c>
      <c r="BR102" s="19">
        <f t="shared" si="277"/>
        <v>186768.16287044541</v>
      </c>
      <c r="BS102" s="19">
        <f t="shared" si="277"/>
        <v>190503.5261278543</v>
      </c>
      <c r="BT102" s="19">
        <f t="shared" si="277"/>
        <v>194313.5966504114</v>
      </c>
      <c r="BU102" s="19">
        <f t="shared" si="277"/>
        <v>198199.86858341962</v>
      </c>
      <c r="BV102" s="19">
        <f t="shared" si="277"/>
        <v>202163.86595508803</v>
      </c>
      <c r="BW102" s="19">
        <f t="shared" si="277"/>
        <v>206207.14327418979</v>
      </c>
      <c r="BX102" s="19">
        <f t="shared" si="277"/>
        <v>210331.28613967358</v>
      </c>
      <c r="BY102" s="19">
        <f t="shared" si="277"/>
        <v>214537.91186246707</v>
      </c>
      <c r="BZ102" s="19">
        <f t="shared" si="277"/>
        <v>218828.6700997164</v>
      </c>
      <c r="CA102" s="19">
        <f t="shared" si="277"/>
        <v>223205.24350171073</v>
      </c>
      <c r="CB102" s="19">
        <f t="shared" si="277"/>
        <v>227669.34837174494</v>
      </c>
      <c r="CC102" s="19">
        <f t="shared" si="277"/>
        <v>232222.73533917984</v>
      </c>
      <c r="CD102" s="19">
        <f t="shared" si="277"/>
        <v>236867.19004596345</v>
      </c>
      <c r="CE102" s="19">
        <f t="shared" si="277"/>
        <v>241604.53384688272</v>
      </c>
      <c r="CF102" s="19">
        <f t="shared" si="277"/>
        <v>246436.62452382038</v>
      </c>
      <c r="CG102" s="19">
        <f t="shared" si="277"/>
        <v>251365.35701429681</v>
      </c>
      <c r="CH102" s="19">
        <f t="shared" ref="CH102:CL102" si="278">CG102*(1+CH$4)</f>
        <v>256392.66415458274</v>
      </c>
      <c r="CI102" s="19">
        <f t="shared" si="278"/>
        <v>261520.5174376744</v>
      </c>
      <c r="CJ102" s="19">
        <f t="shared" si="278"/>
        <v>266750.9277864279</v>
      </c>
      <c r="CK102" s="19">
        <f t="shared" si="278"/>
        <v>272085.94634215644</v>
      </c>
      <c r="CL102" s="19">
        <f t="shared" si="278"/>
        <v>277527.66526899958</v>
      </c>
      <c r="CM102" s="19">
        <f>IF('Critères de recherche'!$N$13&gt;0.01,'EntenteJuil2019 (avec boni)'!O102*(1.01+'Critères de recherche'!$N$13),0)</f>
        <v>0</v>
      </c>
      <c r="CN102" s="19">
        <f t="shared" si="200"/>
        <v>0</v>
      </c>
      <c r="CO102" s="19">
        <f t="shared" si="200"/>
        <v>0</v>
      </c>
      <c r="CP102" s="19">
        <f t="shared" si="200"/>
        <v>0</v>
      </c>
    </row>
    <row r="103" spans="5:94" x14ac:dyDescent="0.25">
      <c r="E103" s="27" t="s">
        <v>31</v>
      </c>
      <c r="F103" s="17">
        <v>7</v>
      </c>
      <c r="G103" s="17">
        <v>7</v>
      </c>
      <c r="H103" s="17">
        <v>18</v>
      </c>
      <c r="I103" s="18">
        <v>56266</v>
      </c>
      <c r="J103" s="18">
        <v>57391</v>
      </c>
      <c r="K103" s="18">
        <v>58539</v>
      </c>
      <c r="L103" s="18">
        <v>59710</v>
      </c>
      <c r="M103" s="18">
        <v>60904</v>
      </c>
      <c r="N103" s="19">
        <v>63035.64</v>
      </c>
      <c r="O103" s="21">
        <v>65300</v>
      </c>
      <c r="P103" s="18">
        <v>66606</v>
      </c>
      <c r="Q103" s="18">
        <v>68105</v>
      </c>
      <c r="R103" s="18">
        <v>69297</v>
      </c>
      <c r="S103" s="18">
        <v>70683</v>
      </c>
      <c r="T103" s="19">
        <f>IF('Critères de recherche'!$N$13&gt;0.01,CP103*(1+T$4),S103*(1+T$4))</f>
        <v>72096.66</v>
      </c>
      <c r="U103" s="19">
        <f t="shared" ref="U103" si="279">T103*(1+U$4)</f>
        <v>73538.593200000003</v>
      </c>
      <c r="V103" s="19">
        <f t="shared" ref="V103:CG103" si="280">U103*(1+V$4)</f>
        <v>75009.365063999998</v>
      </c>
      <c r="W103" s="19">
        <f t="shared" si="280"/>
        <v>76509.552365280004</v>
      </c>
      <c r="X103" s="19">
        <f t="shared" si="280"/>
        <v>78039.743412585609</v>
      </c>
      <c r="Y103" s="19">
        <f t="shared" si="280"/>
        <v>79600.538280837325</v>
      </c>
      <c r="Z103" s="19">
        <f t="shared" si="280"/>
        <v>81192.549046454078</v>
      </c>
      <c r="AA103" s="19">
        <f t="shared" si="280"/>
        <v>82816.400027383163</v>
      </c>
      <c r="AB103" s="19">
        <f t="shared" si="280"/>
        <v>84472.728027930832</v>
      </c>
      <c r="AC103" s="19">
        <f t="shared" si="280"/>
        <v>86162.18258848945</v>
      </c>
      <c r="AD103" s="19">
        <f t="shared" si="280"/>
        <v>87885.426240259243</v>
      </c>
      <c r="AE103" s="19">
        <f t="shared" si="280"/>
        <v>89643.134765064431</v>
      </c>
      <c r="AF103" s="19">
        <f t="shared" si="280"/>
        <v>91435.997460365717</v>
      </c>
      <c r="AG103" s="19">
        <f t="shared" si="280"/>
        <v>93264.71740957303</v>
      </c>
      <c r="AH103" s="19">
        <f t="shared" si="280"/>
        <v>95130.011757764485</v>
      </c>
      <c r="AI103" s="19">
        <f t="shared" si="280"/>
        <v>97032.611992919774</v>
      </c>
      <c r="AJ103" s="19">
        <f t="shared" si="280"/>
        <v>98973.264232778165</v>
      </c>
      <c r="AK103" s="19">
        <f t="shared" si="280"/>
        <v>100952.72951743373</v>
      </c>
      <c r="AL103" s="19">
        <f t="shared" si="280"/>
        <v>102971.78410778241</v>
      </c>
      <c r="AM103" s="19">
        <f t="shared" si="280"/>
        <v>105031.21978993806</v>
      </c>
      <c r="AN103" s="19">
        <f t="shared" si="280"/>
        <v>107131.84418573682</v>
      </c>
      <c r="AO103" s="19">
        <f t="shared" si="280"/>
        <v>109274.48106945155</v>
      </c>
      <c r="AP103" s="19">
        <f t="shared" si="280"/>
        <v>111459.97069084058</v>
      </c>
      <c r="AQ103" s="19">
        <f t="shared" si="280"/>
        <v>113689.17010465739</v>
      </c>
      <c r="AR103" s="19">
        <f t="shared" si="280"/>
        <v>115962.95350675053</v>
      </c>
      <c r="AS103" s="19">
        <f t="shared" si="280"/>
        <v>118282.21257688555</v>
      </c>
      <c r="AT103" s="19">
        <f t="shared" si="280"/>
        <v>120647.85682842326</v>
      </c>
      <c r="AU103" s="19">
        <f t="shared" si="280"/>
        <v>123060.81396499173</v>
      </c>
      <c r="AV103" s="19">
        <f t="shared" si="280"/>
        <v>125522.03024429157</v>
      </c>
      <c r="AW103" s="19">
        <f t="shared" si="280"/>
        <v>128032.47084917741</v>
      </c>
      <c r="AX103" s="19">
        <f t="shared" si="280"/>
        <v>130593.12026616096</v>
      </c>
      <c r="AY103" s="19">
        <f t="shared" si="280"/>
        <v>133204.98267148418</v>
      </c>
      <c r="AZ103" s="19">
        <f t="shared" si="280"/>
        <v>135869.08232491385</v>
      </c>
      <c r="BA103" s="19">
        <f t="shared" si="280"/>
        <v>138586.46397141213</v>
      </c>
      <c r="BB103" s="19">
        <f t="shared" si="280"/>
        <v>141358.19325084038</v>
      </c>
      <c r="BC103" s="19">
        <f t="shared" si="280"/>
        <v>144185.35711585719</v>
      </c>
      <c r="BD103" s="19">
        <f t="shared" si="280"/>
        <v>147069.06425817433</v>
      </c>
      <c r="BE103" s="19">
        <f t="shared" si="280"/>
        <v>150010.44554333782</v>
      </c>
      <c r="BF103" s="19">
        <f t="shared" si="280"/>
        <v>153010.65445420457</v>
      </c>
      <c r="BG103" s="19">
        <f t="shared" si="280"/>
        <v>156070.86754328868</v>
      </c>
      <c r="BH103" s="19">
        <f t="shared" si="280"/>
        <v>159192.28489415447</v>
      </c>
      <c r="BI103" s="19">
        <f t="shared" si="280"/>
        <v>162376.13059203755</v>
      </c>
      <c r="BJ103" s="19">
        <f t="shared" si="280"/>
        <v>165623.65320387829</v>
      </c>
      <c r="BK103" s="19">
        <f t="shared" si="280"/>
        <v>168936.12626795587</v>
      </c>
      <c r="BL103" s="19">
        <f t="shared" si="280"/>
        <v>172314.848793315</v>
      </c>
      <c r="BM103" s="19">
        <f t="shared" si="280"/>
        <v>175761.14576918131</v>
      </c>
      <c r="BN103" s="19">
        <f t="shared" si="280"/>
        <v>179276.36868456495</v>
      </c>
      <c r="BO103" s="19">
        <f t="shared" si="280"/>
        <v>182861.89605825624</v>
      </c>
      <c r="BP103" s="19">
        <f t="shared" si="280"/>
        <v>186519.13397942137</v>
      </c>
      <c r="BQ103" s="19">
        <f t="shared" si="280"/>
        <v>190249.51665900979</v>
      </c>
      <c r="BR103" s="19">
        <f t="shared" si="280"/>
        <v>194054.50699219</v>
      </c>
      <c r="BS103" s="19">
        <f t="shared" si="280"/>
        <v>197935.59713203381</v>
      </c>
      <c r="BT103" s="19">
        <f t="shared" si="280"/>
        <v>201894.3090746745</v>
      </c>
      <c r="BU103" s="19">
        <f t="shared" si="280"/>
        <v>205932.19525616799</v>
      </c>
      <c r="BV103" s="19">
        <f t="shared" si="280"/>
        <v>210050.83916129137</v>
      </c>
      <c r="BW103" s="19">
        <f t="shared" si="280"/>
        <v>214251.85594451721</v>
      </c>
      <c r="BX103" s="19">
        <f t="shared" si="280"/>
        <v>218536.89306340757</v>
      </c>
      <c r="BY103" s="19">
        <f t="shared" si="280"/>
        <v>222907.63092467573</v>
      </c>
      <c r="BZ103" s="19">
        <f t="shared" si="280"/>
        <v>227365.78354316924</v>
      </c>
      <c r="CA103" s="19">
        <f t="shared" si="280"/>
        <v>231913.09921403261</v>
      </c>
      <c r="CB103" s="19">
        <f t="shared" si="280"/>
        <v>236551.36119831327</v>
      </c>
      <c r="CC103" s="19">
        <f t="shared" si="280"/>
        <v>241282.38842227953</v>
      </c>
      <c r="CD103" s="19">
        <f t="shared" si="280"/>
        <v>246108.03619072514</v>
      </c>
      <c r="CE103" s="19">
        <f t="shared" si="280"/>
        <v>251030.19691453964</v>
      </c>
      <c r="CF103" s="19">
        <f t="shared" si="280"/>
        <v>256050.80085283043</v>
      </c>
      <c r="CG103" s="19">
        <f t="shared" si="280"/>
        <v>261171.81686988706</v>
      </c>
      <c r="CH103" s="19">
        <f t="shared" ref="CH103:CL103" si="281">CG103*(1+CH$4)</f>
        <v>266395.25320728478</v>
      </c>
      <c r="CI103" s="19">
        <f t="shared" si="281"/>
        <v>271723.15827143047</v>
      </c>
      <c r="CJ103" s="19">
        <f t="shared" si="281"/>
        <v>277157.62143685907</v>
      </c>
      <c r="CK103" s="19">
        <f t="shared" si="281"/>
        <v>282700.77386559627</v>
      </c>
      <c r="CL103" s="19">
        <f t="shared" si="281"/>
        <v>288354.78934290819</v>
      </c>
      <c r="CM103" s="19">
        <f>IF('Critères de recherche'!$N$13&gt;0.01,'EntenteJuil2019 (avec boni)'!O103*(1.01+'Critères de recherche'!$N$13),0)</f>
        <v>0</v>
      </c>
      <c r="CN103" s="19">
        <f t="shared" si="200"/>
        <v>0</v>
      </c>
      <c r="CO103" s="19">
        <f t="shared" si="200"/>
        <v>0</v>
      </c>
      <c r="CP103" s="19">
        <f t="shared" si="200"/>
        <v>0</v>
      </c>
    </row>
    <row r="104" spans="5:94" x14ac:dyDescent="0.25">
      <c r="E104" s="27" t="s">
        <v>31</v>
      </c>
      <c r="F104" s="17">
        <v>8</v>
      </c>
      <c r="G104" s="17">
        <v>8</v>
      </c>
      <c r="H104" s="17">
        <v>18</v>
      </c>
      <c r="I104" s="18">
        <v>59417</v>
      </c>
      <c r="J104" s="18">
        <v>60605</v>
      </c>
      <c r="K104" s="18">
        <v>61817</v>
      </c>
      <c r="L104" s="18">
        <v>63053</v>
      </c>
      <c r="M104" s="18">
        <v>64314</v>
      </c>
      <c r="N104" s="19">
        <v>66564.990000000005</v>
      </c>
      <c r="O104" s="21">
        <v>67846</v>
      </c>
      <c r="P104" s="18">
        <v>69203</v>
      </c>
      <c r="Q104" s="18">
        <v>70760</v>
      </c>
      <c r="R104" s="18">
        <v>71998</v>
      </c>
      <c r="S104" s="18">
        <v>73438</v>
      </c>
      <c r="T104" s="19">
        <f>IF('Critères de recherche'!$N$13&gt;0.01,CP104*(1+T$4),S104*(1+T$4))</f>
        <v>74906.759999999995</v>
      </c>
      <c r="U104" s="19">
        <f t="shared" ref="U104" si="282">T104*(1+U$4)</f>
        <v>76404.895199999999</v>
      </c>
      <c r="V104" s="19">
        <f t="shared" ref="V104:CG104" si="283">U104*(1+V$4)</f>
        <v>77932.993103999994</v>
      </c>
      <c r="W104" s="19">
        <f t="shared" si="283"/>
        <v>79491.652966080001</v>
      </c>
      <c r="X104" s="19">
        <f t="shared" si="283"/>
        <v>81081.486025401595</v>
      </c>
      <c r="Y104" s="19">
        <f t="shared" si="283"/>
        <v>82703.115745909628</v>
      </c>
      <c r="Z104" s="19">
        <f t="shared" si="283"/>
        <v>84357.17806082782</v>
      </c>
      <c r="AA104" s="19">
        <f t="shared" si="283"/>
        <v>86044.321622044372</v>
      </c>
      <c r="AB104" s="19">
        <f t="shared" si="283"/>
        <v>87765.208054485265</v>
      </c>
      <c r="AC104" s="19">
        <f t="shared" si="283"/>
        <v>89520.51221557497</v>
      </c>
      <c r="AD104" s="19">
        <f t="shared" si="283"/>
        <v>91310.922459886468</v>
      </c>
      <c r="AE104" s="19">
        <f t="shared" si="283"/>
        <v>93137.140909084192</v>
      </c>
      <c r="AF104" s="19">
        <f t="shared" si="283"/>
        <v>94999.883727265871</v>
      </c>
      <c r="AG104" s="19">
        <f t="shared" si="283"/>
        <v>96899.881401811188</v>
      </c>
      <c r="AH104" s="19">
        <f t="shared" si="283"/>
        <v>98837.87902984742</v>
      </c>
      <c r="AI104" s="19">
        <f t="shared" si="283"/>
        <v>100814.63661044437</v>
      </c>
      <c r="AJ104" s="19">
        <f t="shared" si="283"/>
        <v>102830.92934265327</v>
      </c>
      <c r="AK104" s="19">
        <f t="shared" si="283"/>
        <v>104887.54792950634</v>
      </c>
      <c r="AL104" s="19">
        <f t="shared" si="283"/>
        <v>106985.29888809647</v>
      </c>
      <c r="AM104" s="19">
        <f t="shared" si="283"/>
        <v>109125.0048658584</v>
      </c>
      <c r="AN104" s="19">
        <f t="shared" si="283"/>
        <v>111307.50496317557</v>
      </c>
      <c r="AO104" s="19">
        <f t="shared" si="283"/>
        <v>113533.65506243908</v>
      </c>
      <c r="AP104" s="19">
        <f t="shared" si="283"/>
        <v>115804.32816368787</v>
      </c>
      <c r="AQ104" s="19">
        <f t="shared" si="283"/>
        <v>118120.41472696162</v>
      </c>
      <c r="AR104" s="19">
        <f t="shared" si="283"/>
        <v>120482.82302150085</v>
      </c>
      <c r="AS104" s="19">
        <f t="shared" si="283"/>
        <v>122892.47948193087</v>
      </c>
      <c r="AT104" s="19">
        <f t="shared" si="283"/>
        <v>125350.32907156949</v>
      </c>
      <c r="AU104" s="19">
        <f t="shared" si="283"/>
        <v>127857.33565300088</v>
      </c>
      <c r="AV104" s="19">
        <f t="shared" si="283"/>
        <v>130414.4823660609</v>
      </c>
      <c r="AW104" s="19">
        <f t="shared" si="283"/>
        <v>133022.77201338211</v>
      </c>
      <c r="AX104" s="19">
        <f t="shared" si="283"/>
        <v>135683.22745364977</v>
      </c>
      <c r="AY104" s="19">
        <f t="shared" si="283"/>
        <v>138396.89200272277</v>
      </c>
      <c r="AZ104" s="19">
        <f t="shared" si="283"/>
        <v>141164.82984277722</v>
      </c>
      <c r="BA104" s="19">
        <f t="shared" si="283"/>
        <v>143988.12643963276</v>
      </c>
      <c r="BB104" s="19">
        <f t="shared" si="283"/>
        <v>146867.88896842542</v>
      </c>
      <c r="BC104" s="19">
        <f t="shared" si="283"/>
        <v>149805.24674779395</v>
      </c>
      <c r="BD104" s="19">
        <f t="shared" si="283"/>
        <v>152801.35168274984</v>
      </c>
      <c r="BE104" s="19">
        <f t="shared" si="283"/>
        <v>155857.37871640484</v>
      </c>
      <c r="BF104" s="19">
        <f t="shared" si="283"/>
        <v>158974.52629073293</v>
      </c>
      <c r="BG104" s="19">
        <f t="shared" si="283"/>
        <v>162154.01681654761</v>
      </c>
      <c r="BH104" s="19">
        <f t="shared" si="283"/>
        <v>165397.09715287856</v>
      </c>
      <c r="BI104" s="19">
        <f t="shared" si="283"/>
        <v>168705.03909593614</v>
      </c>
      <c r="BJ104" s="19">
        <f t="shared" si="283"/>
        <v>172079.13987785488</v>
      </c>
      <c r="BK104" s="19">
        <f t="shared" si="283"/>
        <v>175520.72267541196</v>
      </c>
      <c r="BL104" s="19">
        <f t="shared" si="283"/>
        <v>179031.13712892021</v>
      </c>
      <c r="BM104" s="19">
        <f t="shared" si="283"/>
        <v>182611.75987149862</v>
      </c>
      <c r="BN104" s="19">
        <f t="shared" si="283"/>
        <v>186263.99506892861</v>
      </c>
      <c r="BO104" s="19">
        <f t="shared" si="283"/>
        <v>189989.27497030719</v>
      </c>
      <c r="BP104" s="19">
        <f t="shared" si="283"/>
        <v>193789.06046971332</v>
      </c>
      <c r="BQ104" s="19">
        <f t="shared" si="283"/>
        <v>197664.8416791076</v>
      </c>
      <c r="BR104" s="19">
        <f t="shared" si="283"/>
        <v>201618.13851268977</v>
      </c>
      <c r="BS104" s="19">
        <f t="shared" si="283"/>
        <v>205650.50128294356</v>
      </c>
      <c r="BT104" s="19">
        <f t="shared" si="283"/>
        <v>209763.51130860244</v>
      </c>
      <c r="BU104" s="19">
        <f t="shared" si="283"/>
        <v>213958.78153477449</v>
      </c>
      <c r="BV104" s="19">
        <f t="shared" si="283"/>
        <v>218237.95716547</v>
      </c>
      <c r="BW104" s="19">
        <f t="shared" si="283"/>
        <v>222602.7163087794</v>
      </c>
      <c r="BX104" s="19">
        <f t="shared" si="283"/>
        <v>227054.770634955</v>
      </c>
      <c r="BY104" s="19">
        <f t="shared" si="283"/>
        <v>231595.8660476541</v>
      </c>
      <c r="BZ104" s="19">
        <f t="shared" si="283"/>
        <v>236227.7833686072</v>
      </c>
      <c r="CA104" s="19">
        <f t="shared" si="283"/>
        <v>240952.33903597936</v>
      </c>
      <c r="CB104" s="19">
        <f t="shared" si="283"/>
        <v>245771.38581669895</v>
      </c>
      <c r="CC104" s="19">
        <f t="shared" si="283"/>
        <v>250686.81353303292</v>
      </c>
      <c r="CD104" s="19">
        <f t="shared" si="283"/>
        <v>255700.54980369358</v>
      </c>
      <c r="CE104" s="19">
        <f t="shared" si="283"/>
        <v>260814.56079976744</v>
      </c>
      <c r="CF104" s="19">
        <f t="shared" si="283"/>
        <v>266030.85201576276</v>
      </c>
      <c r="CG104" s="19">
        <f t="shared" si="283"/>
        <v>271351.469056078</v>
      </c>
      <c r="CH104" s="19">
        <f t="shared" ref="CH104:CL104" si="284">CG104*(1+CH$4)</f>
        <v>276778.49843719957</v>
      </c>
      <c r="CI104" s="19">
        <f t="shared" si="284"/>
        <v>282314.06840594357</v>
      </c>
      <c r="CJ104" s="19">
        <f t="shared" si="284"/>
        <v>287960.34977406246</v>
      </c>
      <c r="CK104" s="19">
        <f t="shared" si="284"/>
        <v>293719.55676954373</v>
      </c>
      <c r="CL104" s="19">
        <f t="shared" si="284"/>
        <v>299593.94790493464</v>
      </c>
      <c r="CM104" s="19">
        <f>IF('Critères de recherche'!$N$13&gt;0.01,'EntenteJuil2019 (avec boni)'!O104*(1.01+'Critères de recherche'!$N$13),0)</f>
        <v>0</v>
      </c>
      <c r="CN104" s="19">
        <f t="shared" si="200"/>
        <v>0</v>
      </c>
      <c r="CO104" s="19">
        <f t="shared" si="200"/>
        <v>0</v>
      </c>
      <c r="CP104" s="19">
        <f t="shared" si="200"/>
        <v>0</v>
      </c>
    </row>
    <row r="105" spans="5:94" x14ac:dyDescent="0.25">
      <c r="E105" s="27" t="s">
        <v>31</v>
      </c>
      <c r="F105" s="17">
        <v>9</v>
      </c>
      <c r="G105" s="17">
        <v>9</v>
      </c>
      <c r="H105" s="17">
        <v>18</v>
      </c>
      <c r="I105" s="18">
        <v>61683</v>
      </c>
      <c r="J105" s="18">
        <v>62917</v>
      </c>
      <c r="K105" s="18">
        <v>64175</v>
      </c>
      <c r="L105" s="18">
        <v>65459</v>
      </c>
      <c r="M105" s="18">
        <v>66768</v>
      </c>
      <c r="N105" s="19">
        <v>69104.88</v>
      </c>
      <c r="O105" s="21">
        <v>70492</v>
      </c>
      <c r="P105" s="18">
        <v>71902</v>
      </c>
      <c r="Q105" s="18">
        <v>73520</v>
      </c>
      <c r="R105" s="18">
        <v>74807</v>
      </c>
      <c r="S105" s="18">
        <v>76303</v>
      </c>
      <c r="T105" s="19">
        <f>IF('Critères de recherche'!$N$13&gt;0.01,CP105*(1+T$4),S105*(1+T$4))</f>
        <v>77829.06</v>
      </c>
      <c r="U105" s="19">
        <f t="shared" ref="U105" si="285">T105*(1+U$4)</f>
        <v>79385.641199999998</v>
      </c>
      <c r="V105" s="19">
        <f t="shared" ref="V105:CG105" si="286">U105*(1+V$4)</f>
        <v>80973.354024</v>
      </c>
      <c r="W105" s="19">
        <f t="shared" si="286"/>
        <v>82592.821104479997</v>
      </c>
      <c r="X105" s="19">
        <f t="shared" si="286"/>
        <v>84244.677526569605</v>
      </c>
      <c r="Y105" s="19">
        <f t="shared" si="286"/>
        <v>85929.571077101005</v>
      </c>
      <c r="Z105" s="19">
        <f t="shared" si="286"/>
        <v>87648.162498643025</v>
      </c>
      <c r="AA105" s="19">
        <f t="shared" si="286"/>
        <v>89401.125748615887</v>
      </c>
      <c r="AB105" s="19">
        <f t="shared" si="286"/>
        <v>91189.148263588213</v>
      </c>
      <c r="AC105" s="19">
        <f t="shared" si="286"/>
        <v>93012.931228859976</v>
      </c>
      <c r="AD105" s="19">
        <f t="shared" si="286"/>
        <v>94873.189853437172</v>
      </c>
      <c r="AE105" s="19">
        <f t="shared" si="286"/>
        <v>96770.653650505919</v>
      </c>
      <c r="AF105" s="19">
        <f t="shared" si="286"/>
        <v>98706.066723516036</v>
      </c>
      <c r="AG105" s="19">
        <f t="shared" si="286"/>
        <v>100680.18805798636</v>
      </c>
      <c r="AH105" s="19">
        <f t="shared" si="286"/>
        <v>102693.79181914609</v>
      </c>
      <c r="AI105" s="19">
        <f t="shared" si="286"/>
        <v>104747.66765552902</v>
      </c>
      <c r="AJ105" s="19">
        <f t="shared" si="286"/>
        <v>106842.6210086396</v>
      </c>
      <c r="AK105" s="19">
        <f t="shared" si="286"/>
        <v>108979.4734288124</v>
      </c>
      <c r="AL105" s="19">
        <f t="shared" si="286"/>
        <v>111159.06289738865</v>
      </c>
      <c r="AM105" s="19">
        <f t="shared" si="286"/>
        <v>113382.24415533642</v>
      </c>
      <c r="AN105" s="19">
        <f t="shared" si="286"/>
        <v>115649.88903844314</v>
      </c>
      <c r="AO105" s="19">
        <f t="shared" si="286"/>
        <v>117962.88681921201</v>
      </c>
      <c r="AP105" s="19">
        <f t="shared" si="286"/>
        <v>120322.14455559626</v>
      </c>
      <c r="AQ105" s="19">
        <f t="shared" si="286"/>
        <v>122728.58744670819</v>
      </c>
      <c r="AR105" s="19">
        <f t="shared" si="286"/>
        <v>125183.15919564235</v>
      </c>
      <c r="AS105" s="19">
        <f t="shared" si="286"/>
        <v>127686.8223795552</v>
      </c>
      <c r="AT105" s="19">
        <f t="shared" si="286"/>
        <v>130240.55882714631</v>
      </c>
      <c r="AU105" s="19">
        <f t="shared" si="286"/>
        <v>132845.37000368923</v>
      </c>
      <c r="AV105" s="19">
        <f t="shared" si="286"/>
        <v>135502.277403763</v>
      </c>
      <c r="AW105" s="19">
        <f t="shared" si="286"/>
        <v>138212.32295183826</v>
      </c>
      <c r="AX105" s="19">
        <f t="shared" si="286"/>
        <v>140976.56941087503</v>
      </c>
      <c r="AY105" s="19">
        <f t="shared" si="286"/>
        <v>143796.10079909253</v>
      </c>
      <c r="AZ105" s="19">
        <f t="shared" si="286"/>
        <v>146672.02281507439</v>
      </c>
      <c r="BA105" s="19">
        <f t="shared" si="286"/>
        <v>149605.46327137589</v>
      </c>
      <c r="BB105" s="19">
        <f t="shared" si="286"/>
        <v>152597.5725368034</v>
      </c>
      <c r="BC105" s="19">
        <f t="shared" si="286"/>
        <v>155649.52398753946</v>
      </c>
      <c r="BD105" s="19">
        <f t="shared" si="286"/>
        <v>158762.51446729025</v>
      </c>
      <c r="BE105" s="19">
        <f t="shared" si="286"/>
        <v>161937.76475663605</v>
      </c>
      <c r="BF105" s="19">
        <f t="shared" si="286"/>
        <v>165176.52005176878</v>
      </c>
      <c r="BG105" s="19">
        <f t="shared" si="286"/>
        <v>168480.05045280416</v>
      </c>
      <c r="BH105" s="19">
        <f t="shared" si="286"/>
        <v>171849.65146186025</v>
      </c>
      <c r="BI105" s="19">
        <f t="shared" si="286"/>
        <v>175286.64449109745</v>
      </c>
      <c r="BJ105" s="19">
        <f t="shared" si="286"/>
        <v>178792.37738091941</v>
      </c>
      <c r="BK105" s="19">
        <f t="shared" si="286"/>
        <v>182368.22492853779</v>
      </c>
      <c r="BL105" s="19">
        <f t="shared" si="286"/>
        <v>186015.58942710856</v>
      </c>
      <c r="BM105" s="19">
        <f t="shared" si="286"/>
        <v>189735.90121565072</v>
      </c>
      <c r="BN105" s="19">
        <f t="shared" si="286"/>
        <v>193530.61923996374</v>
      </c>
      <c r="BO105" s="19">
        <f t="shared" si="286"/>
        <v>197401.23162476302</v>
      </c>
      <c r="BP105" s="19">
        <f t="shared" si="286"/>
        <v>201349.2562572583</v>
      </c>
      <c r="BQ105" s="19">
        <f t="shared" si="286"/>
        <v>205376.24138240347</v>
      </c>
      <c r="BR105" s="19">
        <f t="shared" si="286"/>
        <v>209483.76621005154</v>
      </c>
      <c r="BS105" s="19">
        <f t="shared" si="286"/>
        <v>213673.44153425258</v>
      </c>
      <c r="BT105" s="19">
        <f t="shared" si="286"/>
        <v>217946.91036493762</v>
      </c>
      <c r="BU105" s="19">
        <f t="shared" si="286"/>
        <v>222305.84857223637</v>
      </c>
      <c r="BV105" s="19">
        <f t="shared" si="286"/>
        <v>226751.96554368109</v>
      </c>
      <c r="BW105" s="19">
        <f t="shared" si="286"/>
        <v>231287.00485455472</v>
      </c>
      <c r="BX105" s="19">
        <f t="shared" si="286"/>
        <v>235912.74495164581</v>
      </c>
      <c r="BY105" s="19">
        <f t="shared" si="286"/>
        <v>240630.99985067872</v>
      </c>
      <c r="BZ105" s="19">
        <f t="shared" si="286"/>
        <v>245443.61984769232</v>
      </c>
      <c r="CA105" s="19">
        <f t="shared" si="286"/>
        <v>250352.49224464616</v>
      </c>
      <c r="CB105" s="19">
        <f t="shared" si="286"/>
        <v>255359.54208953909</v>
      </c>
      <c r="CC105" s="19">
        <f t="shared" si="286"/>
        <v>260466.73293132987</v>
      </c>
      <c r="CD105" s="19">
        <f t="shared" si="286"/>
        <v>265676.06758995645</v>
      </c>
      <c r="CE105" s="19">
        <f t="shared" si="286"/>
        <v>270989.58894175559</v>
      </c>
      <c r="CF105" s="19">
        <f t="shared" si="286"/>
        <v>276409.38072059071</v>
      </c>
      <c r="CG105" s="19">
        <f t="shared" si="286"/>
        <v>281937.56833500252</v>
      </c>
      <c r="CH105" s="19">
        <f t="shared" ref="CH105:CL105" si="287">CG105*(1+CH$4)</f>
        <v>287576.31970170257</v>
      </c>
      <c r="CI105" s="19">
        <f t="shared" si="287"/>
        <v>293327.8460957366</v>
      </c>
      <c r="CJ105" s="19">
        <f t="shared" si="287"/>
        <v>299194.40301765135</v>
      </c>
      <c r="CK105" s="19">
        <f t="shared" si="287"/>
        <v>305178.2910780044</v>
      </c>
      <c r="CL105" s="19">
        <f t="shared" si="287"/>
        <v>311281.8568995645</v>
      </c>
      <c r="CM105" s="19">
        <f>IF('Critères de recherche'!$N$13&gt;0.01,'EntenteJuil2019 (avec boni)'!O105*(1.01+'Critères de recherche'!$N$13),0)</f>
        <v>0</v>
      </c>
      <c r="CN105" s="19">
        <f t="shared" si="200"/>
        <v>0</v>
      </c>
      <c r="CO105" s="19">
        <f t="shared" si="200"/>
        <v>0</v>
      </c>
      <c r="CP105" s="19">
        <f t="shared" si="200"/>
        <v>0</v>
      </c>
    </row>
    <row r="106" spans="5:94" x14ac:dyDescent="0.25">
      <c r="E106" s="27" t="s">
        <v>31</v>
      </c>
      <c r="F106" s="17">
        <v>10</v>
      </c>
      <c r="G106" s="17">
        <v>10</v>
      </c>
      <c r="H106" s="17">
        <v>18</v>
      </c>
      <c r="I106" s="18">
        <v>64047</v>
      </c>
      <c r="J106" s="18">
        <v>65328</v>
      </c>
      <c r="K106" s="18">
        <v>66635</v>
      </c>
      <c r="L106" s="18">
        <v>67968</v>
      </c>
      <c r="M106" s="18">
        <v>69327</v>
      </c>
      <c r="N106" s="19">
        <v>71753.445000000007</v>
      </c>
      <c r="O106" s="21">
        <v>73241</v>
      </c>
      <c r="P106" s="18">
        <v>74706</v>
      </c>
      <c r="Q106" s="18">
        <v>76387</v>
      </c>
      <c r="R106" s="18">
        <v>77724</v>
      </c>
      <c r="S106" s="18">
        <v>79278</v>
      </c>
      <c r="T106" s="19">
        <f>IF('Critères de recherche'!$N$13&gt;0.01,CP106*(1+T$4),S106*(1+T$4))</f>
        <v>80863.56</v>
      </c>
      <c r="U106" s="19">
        <f t="shared" ref="U106" si="288">T106*(1+U$4)</f>
        <v>82480.831200000001</v>
      </c>
      <c r="V106" s="19">
        <f t="shared" ref="V106:CG106" si="289">U106*(1+V$4)</f>
        <v>84130.447824000003</v>
      </c>
      <c r="W106" s="19">
        <f t="shared" si="289"/>
        <v>85813.056780480008</v>
      </c>
      <c r="X106" s="19">
        <f t="shared" si="289"/>
        <v>87529.317916089611</v>
      </c>
      <c r="Y106" s="19">
        <f t="shared" si="289"/>
        <v>89279.904274411398</v>
      </c>
      <c r="Z106" s="19">
        <f t="shared" si="289"/>
        <v>91065.502359899634</v>
      </c>
      <c r="AA106" s="19">
        <f t="shared" si="289"/>
        <v>92886.812407097634</v>
      </c>
      <c r="AB106" s="19">
        <f t="shared" si="289"/>
        <v>94744.548655239589</v>
      </c>
      <c r="AC106" s="19">
        <f t="shared" si="289"/>
        <v>96639.439628344378</v>
      </c>
      <c r="AD106" s="19">
        <f t="shared" si="289"/>
        <v>98572.228420911269</v>
      </c>
      <c r="AE106" s="19">
        <f t="shared" si="289"/>
        <v>100543.6729893295</v>
      </c>
      <c r="AF106" s="19">
        <f t="shared" si="289"/>
        <v>102554.5464491161</v>
      </c>
      <c r="AG106" s="19">
        <f t="shared" si="289"/>
        <v>104605.63737809841</v>
      </c>
      <c r="AH106" s="19">
        <f t="shared" si="289"/>
        <v>106697.75012566039</v>
      </c>
      <c r="AI106" s="19">
        <f t="shared" si="289"/>
        <v>108831.70512817359</v>
      </c>
      <c r="AJ106" s="19">
        <f t="shared" si="289"/>
        <v>111008.33923073707</v>
      </c>
      <c r="AK106" s="19">
        <f t="shared" si="289"/>
        <v>113228.50601535181</v>
      </c>
      <c r="AL106" s="19">
        <f t="shared" si="289"/>
        <v>115493.07613565885</v>
      </c>
      <c r="AM106" s="19">
        <f t="shared" si="289"/>
        <v>117802.93765837203</v>
      </c>
      <c r="AN106" s="19">
        <f t="shared" si="289"/>
        <v>120158.99641153947</v>
      </c>
      <c r="AO106" s="19">
        <f t="shared" si="289"/>
        <v>122562.17633977026</v>
      </c>
      <c r="AP106" s="19">
        <f t="shared" si="289"/>
        <v>125013.41986656567</v>
      </c>
      <c r="AQ106" s="19">
        <f t="shared" si="289"/>
        <v>127513.68826389698</v>
      </c>
      <c r="AR106" s="19">
        <f t="shared" si="289"/>
        <v>130063.96202917493</v>
      </c>
      <c r="AS106" s="19">
        <f t="shared" si="289"/>
        <v>132665.24126975844</v>
      </c>
      <c r="AT106" s="19">
        <f t="shared" si="289"/>
        <v>135318.54609515361</v>
      </c>
      <c r="AU106" s="19">
        <f t="shared" si="289"/>
        <v>138024.91701705669</v>
      </c>
      <c r="AV106" s="19">
        <f t="shared" si="289"/>
        <v>140785.41535739784</v>
      </c>
      <c r="AW106" s="19">
        <f t="shared" si="289"/>
        <v>143601.1236645458</v>
      </c>
      <c r="AX106" s="19">
        <f t="shared" si="289"/>
        <v>146473.14613783671</v>
      </c>
      <c r="AY106" s="19">
        <f t="shared" si="289"/>
        <v>149402.60906059344</v>
      </c>
      <c r="AZ106" s="19">
        <f t="shared" si="289"/>
        <v>152390.66124180533</v>
      </c>
      <c r="BA106" s="19">
        <f t="shared" si="289"/>
        <v>155438.47446664143</v>
      </c>
      <c r="BB106" s="19">
        <f t="shared" si="289"/>
        <v>158547.24395597426</v>
      </c>
      <c r="BC106" s="19">
        <f t="shared" si="289"/>
        <v>161718.18883509375</v>
      </c>
      <c r="BD106" s="19">
        <f t="shared" si="289"/>
        <v>164952.55261179563</v>
      </c>
      <c r="BE106" s="19">
        <f t="shared" si="289"/>
        <v>168251.60366403154</v>
      </c>
      <c r="BF106" s="19">
        <f t="shared" si="289"/>
        <v>171616.63573731217</v>
      </c>
      <c r="BG106" s="19">
        <f t="shared" si="289"/>
        <v>175048.96845205841</v>
      </c>
      <c r="BH106" s="19">
        <f t="shared" si="289"/>
        <v>178549.94782109957</v>
      </c>
      <c r="BI106" s="19">
        <f t="shared" si="289"/>
        <v>182120.94677752157</v>
      </c>
      <c r="BJ106" s="19">
        <f t="shared" si="289"/>
        <v>185763.36571307201</v>
      </c>
      <c r="BK106" s="19">
        <f t="shared" si="289"/>
        <v>189478.63302733345</v>
      </c>
      <c r="BL106" s="19">
        <f t="shared" si="289"/>
        <v>193268.20568788011</v>
      </c>
      <c r="BM106" s="19">
        <f t="shared" si="289"/>
        <v>197133.56980163773</v>
      </c>
      <c r="BN106" s="19">
        <f t="shared" si="289"/>
        <v>201076.24119767049</v>
      </c>
      <c r="BO106" s="19">
        <f t="shared" si="289"/>
        <v>205097.76602162392</v>
      </c>
      <c r="BP106" s="19">
        <f t="shared" si="289"/>
        <v>209199.72134205641</v>
      </c>
      <c r="BQ106" s="19">
        <f t="shared" si="289"/>
        <v>213383.71576889753</v>
      </c>
      <c r="BR106" s="19">
        <f t="shared" si="289"/>
        <v>217651.39008427548</v>
      </c>
      <c r="BS106" s="19">
        <f t="shared" si="289"/>
        <v>222004.41788596098</v>
      </c>
      <c r="BT106" s="19">
        <f t="shared" si="289"/>
        <v>226444.5062436802</v>
      </c>
      <c r="BU106" s="19">
        <f t="shared" si="289"/>
        <v>230973.3963685538</v>
      </c>
      <c r="BV106" s="19">
        <f t="shared" si="289"/>
        <v>235592.8642959249</v>
      </c>
      <c r="BW106" s="19">
        <f t="shared" si="289"/>
        <v>240304.72158184339</v>
      </c>
      <c r="BX106" s="19">
        <f t="shared" si="289"/>
        <v>245110.81601348027</v>
      </c>
      <c r="BY106" s="19">
        <f t="shared" si="289"/>
        <v>250013.03233374987</v>
      </c>
      <c r="BZ106" s="19">
        <f t="shared" si="289"/>
        <v>255013.29298042489</v>
      </c>
      <c r="CA106" s="19">
        <f t="shared" si="289"/>
        <v>260113.55884003339</v>
      </c>
      <c r="CB106" s="19">
        <f t="shared" si="289"/>
        <v>265315.83001683408</v>
      </c>
      <c r="CC106" s="19">
        <f t="shared" si="289"/>
        <v>270622.14661717077</v>
      </c>
      <c r="CD106" s="19">
        <f t="shared" si="289"/>
        <v>276034.58954951417</v>
      </c>
      <c r="CE106" s="19">
        <f t="shared" si="289"/>
        <v>281555.28134050447</v>
      </c>
      <c r="CF106" s="19">
        <f t="shared" si="289"/>
        <v>287186.38696731458</v>
      </c>
      <c r="CG106" s="19">
        <f t="shared" si="289"/>
        <v>292930.11470666085</v>
      </c>
      <c r="CH106" s="19">
        <f t="shared" ref="CH106:CL106" si="290">CG106*(1+CH$4)</f>
        <v>298788.71700079407</v>
      </c>
      <c r="CI106" s="19">
        <f t="shared" si="290"/>
        <v>304764.49134080997</v>
      </c>
      <c r="CJ106" s="19">
        <f t="shared" si="290"/>
        <v>310859.78116762615</v>
      </c>
      <c r="CK106" s="19">
        <f t="shared" si="290"/>
        <v>317076.97679097869</v>
      </c>
      <c r="CL106" s="19">
        <f t="shared" si="290"/>
        <v>323418.51632679824</v>
      </c>
      <c r="CM106" s="19">
        <f>IF('Critères de recherche'!$N$13&gt;0.01,'EntenteJuil2019 (avec boni)'!O106*(1.01+'Critères de recherche'!$N$13),0)</f>
        <v>0</v>
      </c>
      <c r="CN106" s="19">
        <f t="shared" si="200"/>
        <v>0</v>
      </c>
      <c r="CO106" s="19">
        <f t="shared" si="200"/>
        <v>0</v>
      </c>
      <c r="CP106" s="19">
        <f t="shared" si="200"/>
        <v>0</v>
      </c>
    </row>
    <row r="107" spans="5:94" x14ac:dyDescent="0.25">
      <c r="E107" s="27" t="s">
        <v>31</v>
      </c>
      <c r="F107" s="17">
        <v>11</v>
      </c>
      <c r="G107" s="17">
        <v>11</v>
      </c>
      <c r="H107" s="17">
        <v>18</v>
      </c>
      <c r="I107" s="18">
        <v>66512</v>
      </c>
      <c r="J107" s="18">
        <v>67842</v>
      </c>
      <c r="K107" s="18">
        <v>69199</v>
      </c>
      <c r="L107" s="18">
        <v>70583</v>
      </c>
      <c r="M107" s="18">
        <v>71995</v>
      </c>
      <c r="N107" s="19">
        <v>74514.824999999997</v>
      </c>
      <c r="O107" s="21">
        <v>76098</v>
      </c>
      <c r="P107" s="18">
        <v>77620</v>
      </c>
      <c r="Q107" s="18">
        <v>79366</v>
      </c>
      <c r="R107" s="18">
        <v>80755</v>
      </c>
      <c r="S107" s="18">
        <v>82370</v>
      </c>
      <c r="T107" s="19">
        <f>IF('Critères de recherche'!$N$13&gt;0.01,CP107*(1+T$4),S107*(1+T$4))</f>
        <v>84017.400000000009</v>
      </c>
      <c r="U107" s="19">
        <f t="shared" ref="U107" si="291">T107*(1+U$4)</f>
        <v>85697.748000000007</v>
      </c>
      <c r="V107" s="19">
        <f t="shared" ref="V107:CG107" si="292">U107*(1+V$4)</f>
        <v>87411.70296000001</v>
      </c>
      <c r="W107" s="19">
        <f t="shared" si="292"/>
        <v>89159.937019200006</v>
      </c>
      <c r="X107" s="19">
        <f t="shared" si="292"/>
        <v>90943.135759584009</v>
      </c>
      <c r="Y107" s="19">
        <f t="shared" si="292"/>
        <v>92761.998474775697</v>
      </c>
      <c r="Z107" s="19">
        <f t="shared" si="292"/>
        <v>94617.238444271206</v>
      </c>
      <c r="AA107" s="19">
        <f t="shared" si="292"/>
        <v>96509.583213156628</v>
      </c>
      <c r="AB107" s="19">
        <f t="shared" si="292"/>
        <v>98439.774877419768</v>
      </c>
      <c r="AC107" s="19">
        <f t="shared" si="292"/>
        <v>100408.57037496817</v>
      </c>
      <c r="AD107" s="19">
        <f t="shared" si="292"/>
        <v>102416.74178246754</v>
      </c>
      <c r="AE107" s="19">
        <f t="shared" si="292"/>
        <v>104465.07661811689</v>
      </c>
      <c r="AF107" s="19">
        <f t="shared" si="292"/>
        <v>106554.37815047923</v>
      </c>
      <c r="AG107" s="19">
        <f t="shared" si="292"/>
        <v>108685.46571348881</v>
      </c>
      <c r="AH107" s="19">
        <f t="shared" si="292"/>
        <v>110859.1750277586</v>
      </c>
      <c r="AI107" s="19">
        <f t="shared" si="292"/>
        <v>113076.35852831377</v>
      </c>
      <c r="AJ107" s="19">
        <f t="shared" si="292"/>
        <v>115337.88569888004</v>
      </c>
      <c r="AK107" s="19">
        <f t="shared" si="292"/>
        <v>117644.64341285764</v>
      </c>
      <c r="AL107" s="19">
        <f t="shared" si="292"/>
        <v>119997.53628111479</v>
      </c>
      <c r="AM107" s="19">
        <f t="shared" si="292"/>
        <v>122397.48700673709</v>
      </c>
      <c r="AN107" s="19">
        <f t="shared" si="292"/>
        <v>124845.43674687184</v>
      </c>
      <c r="AO107" s="19">
        <f t="shared" si="292"/>
        <v>127342.34548180929</v>
      </c>
      <c r="AP107" s="19">
        <f t="shared" si="292"/>
        <v>129889.19239144548</v>
      </c>
      <c r="AQ107" s="19">
        <f t="shared" si="292"/>
        <v>132486.9762392744</v>
      </c>
      <c r="AR107" s="19">
        <f t="shared" si="292"/>
        <v>135136.71576405989</v>
      </c>
      <c r="AS107" s="19">
        <f t="shared" si="292"/>
        <v>137839.4500793411</v>
      </c>
      <c r="AT107" s="19">
        <f t="shared" si="292"/>
        <v>140596.23908092792</v>
      </c>
      <c r="AU107" s="19">
        <f t="shared" si="292"/>
        <v>143408.16386254647</v>
      </c>
      <c r="AV107" s="19">
        <f t="shared" si="292"/>
        <v>146276.32713979739</v>
      </c>
      <c r="AW107" s="19">
        <f t="shared" si="292"/>
        <v>149201.85368259333</v>
      </c>
      <c r="AX107" s="19">
        <f t="shared" si="292"/>
        <v>152185.89075624521</v>
      </c>
      <c r="AY107" s="19">
        <f t="shared" si="292"/>
        <v>155229.6085713701</v>
      </c>
      <c r="AZ107" s="19">
        <f t="shared" si="292"/>
        <v>158334.20074279752</v>
      </c>
      <c r="BA107" s="19">
        <f t="shared" si="292"/>
        <v>161500.88475765346</v>
      </c>
      <c r="BB107" s="19">
        <f t="shared" si="292"/>
        <v>164730.90245280653</v>
      </c>
      <c r="BC107" s="19">
        <f t="shared" si="292"/>
        <v>168025.52050186266</v>
      </c>
      <c r="BD107" s="19">
        <f t="shared" si="292"/>
        <v>171386.03091189993</v>
      </c>
      <c r="BE107" s="19">
        <f t="shared" si="292"/>
        <v>174813.75153013793</v>
      </c>
      <c r="BF107" s="19">
        <f t="shared" si="292"/>
        <v>178310.02656074069</v>
      </c>
      <c r="BG107" s="19">
        <f t="shared" si="292"/>
        <v>181876.22709195552</v>
      </c>
      <c r="BH107" s="19">
        <f t="shared" si="292"/>
        <v>185513.75163379463</v>
      </c>
      <c r="BI107" s="19">
        <f t="shared" si="292"/>
        <v>189224.02666647051</v>
      </c>
      <c r="BJ107" s="19">
        <f t="shared" si="292"/>
        <v>193008.50719979993</v>
      </c>
      <c r="BK107" s="19">
        <f t="shared" si="292"/>
        <v>196868.67734379595</v>
      </c>
      <c r="BL107" s="19">
        <f t="shared" si="292"/>
        <v>200806.05089067188</v>
      </c>
      <c r="BM107" s="19">
        <f t="shared" si="292"/>
        <v>204822.17190848532</v>
      </c>
      <c r="BN107" s="19">
        <f t="shared" si="292"/>
        <v>208918.61534665505</v>
      </c>
      <c r="BO107" s="19">
        <f t="shared" si="292"/>
        <v>213096.98765358815</v>
      </c>
      <c r="BP107" s="19">
        <f t="shared" si="292"/>
        <v>217358.9274066599</v>
      </c>
      <c r="BQ107" s="19">
        <f t="shared" si="292"/>
        <v>221706.10595479311</v>
      </c>
      <c r="BR107" s="19">
        <f t="shared" si="292"/>
        <v>226140.22807388898</v>
      </c>
      <c r="BS107" s="19">
        <f t="shared" si="292"/>
        <v>230663.03263536678</v>
      </c>
      <c r="BT107" s="19">
        <f t="shared" si="292"/>
        <v>235276.29328807411</v>
      </c>
      <c r="BU107" s="19">
        <f t="shared" si="292"/>
        <v>239981.81915383559</v>
      </c>
      <c r="BV107" s="19">
        <f t="shared" si="292"/>
        <v>244781.45553691231</v>
      </c>
      <c r="BW107" s="19">
        <f t="shared" si="292"/>
        <v>249677.08464765057</v>
      </c>
      <c r="BX107" s="19">
        <f t="shared" si="292"/>
        <v>254670.62634060357</v>
      </c>
      <c r="BY107" s="19">
        <f t="shared" si="292"/>
        <v>259764.03886741566</v>
      </c>
      <c r="BZ107" s="19">
        <f t="shared" si="292"/>
        <v>264959.31964476395</v>
      </c>
      <c r="CA107" s="19">
        <f t="shared" si="292"/>
        <v>270258.50603765924</v>
      </c>
      <c r="CB107" s="19">
        <f t="shared" si="292"/>
        <v>275663.67615841242</v>
      </c>
      <c r="CC107" s="19">
        <f t="shared" si="292"/>
        <v>281176.94968158065</v>
      </c>
      <c r="CD107" s="19">
        <f t="shared" si="292"/>
        <v>286800.48867521225</v>
      </c>
      <c r="CE107" s="19">
        <f t="shared" si="292"/>
        <v>292536.49844871648</v>
      </c>
      <c r="CF107" s="19">
        <f t="shared" si="292"/>
        <v>298387.22841769079</v>
      </c>
      <c r="CG107" s="19">
        <f t="shared" si="292"/>
        <v>304354.9729860446</v>
      </c>
      <c r="CH107" s="19">
        <f t="shared" ref="CH107:CL107" si="293">CG107*(1+CH$4)</f>
        <v>310442.07244576549</v>
      </c>
      <c r="CI107" s="19">
        <f t="shared" si="293"/>
        <v>316650.91389468079</v>
      </c>
      <c r="CJ107" s="19">
        <f t="shared" si="293"/>
        <v>322983.93217257439</v>
      </c>
      <c r="CK107" s="19">
        <f t="shared" si="293"/>
        <v>329443.61081602587</v>
      </c>
      <c r="CL107" s="19">
        <f t="shared" si="293"/>
        <v>336032.48303234641</v>
      </c>
      <c r="CM107" s="19">
        <f>IF('Critères de recherche'!$N$13&gt;0.01,'EntenteJuil2019 (avec boni)'!O107*(1.01+'Critères de recherche'!$N$13),0)</f>
        <v>0</v>
      </c>
      <c r="CN107" s="19">
        <f t="shared" si="200"/>
        <v>0</v>
      </c>
      <c r="CO107" s="19">
        <f t="shared" si="200"/>
        <v>0</v>
      </c>
      <c r="CP107" s="19">
        <f t="shared" si="200"/>
        <v>0</v>
      </c>
    </row>
    <row r="108" spans="5:94" x14ac:dyDescent="0.25">
      <c r="E108" s="27" t="s">
        <v>31</v>
      </c>
      <c r="F108" s="17">
        <v>12</v>
      </c>
      <c r="G108" s="17">
        <v>12</v>
      </c>
      <c r="H108" s="17">
        <v>18</v>
      </c>
      <c r="I108" s="18">
        <v>69062</v>
      </c>
      <c r="J108" s="18">
        <v>70443</v>
      </c>
      <c r="K108" s="18">
        <v>71852</v>
      </c>
      <c r="L108" s="18">
        <v>73289</v>
      </c>
      <c r="M108" s="18">
        <v>74755</v>
      </c>
      <c r="N108" s="19">
        <v>77371.425000000003</v>
      </c>
      <c r="O108" s="21">
        <v>79066</v>
      </c>
      <c r="P108" s="18">
        <v>80647</v>
      </c>
      <c r="Q108" s="18">
        <v>82462</v>
      </c>
      <c r="R108" s="18">
        <v>83905</v>
      </c>
      <c r="S108" s="18">
        <v>85583</v>
      </c>
      <c r="T108" s="19">
        <f>IF('Critères de recherche'!$N$13&gt;0.01,CP108*(1+T$4),S108*(1+T$4))</f>
        <v>87294.66</v>
      </c>
      <c r="U108" s="19">
        <f t="shared" ref="U108" si="294">T108*(1+U$4)</f>
        <v>89040.553200000009</v>
      </c>
      <c r="V108" s="19">
        <f t="shared" ref="V108:CG108" si="295">U108*(1+V$4)</f>
        <v>90821.364264000018</v>
      </c>
      <c r="W108" s="19">
        <f t="shared" si="295"/>
        <v>92637.791549280024</v>
      </c>
      <c r="X108" s="19">
        <f t="shared" si="295"/>
        <v>94490.54738026562</v>
      </c>
      <c r="Y108" s="19">
        <f t="shared" si="295"/>
        <v>96380.358327870927</v>
      </c>
      <c r="Z108" s="19">
        <f t="shared" si="295"/>
        <v>98307.965494428354</v>
      </c>
      <c r="AA108" s="19">
        <f t="shared" si="295"/>
        <v>100274.12480431692</v>
      </c>
      <c r="AB108" s="19">
        <f t="shared" si="295"/>
        <v>102279.60730040325</v>
      </c>
      <c r="AC108" s="19">
        <f t="shared" si="295"/>
        <v>104325.19944641132</v>
      </c>
      <c r="AD108" s="19">
        <f t="shared" si="295"/>
        <v>106411.70343533956</v>
      </c>
      <c r="AE108" s="19">
        <f t="shared" si="295"/>
        <v>108539.93750404635</v>
      </c>
      <c r="AF108" s="19">
        <f t="shared" si="295"/>
        <v>110710.73625412727</v>
      </c>
      <c r="AG108" s="19">
        <f t="shared" si="295"/>
        <v>112924.95097920983</v>
      </c>
      <c r="AH108" s="19">
        <f t="shared" si="295"/>
        <v>115183.44999879402</v>
      </c>
      <c r="AI108" s="19">
        <f t="shared" si="295"/>
        <v>117487.1189987699</v>
      </c>
      <c r="AJ108" s="19">
        <f t="shared" si="295"/>
        <v>119836.86137874531</v>
      </c>
      <c r="AK108" s="19">
        <f t="shared" si="295"/>
        <v>122233.59860632021</v>
      </c>
      <c r="AL108" s="19">
        <f t="shared" si="295"/>
        <v>124678.27057844662</v>
      </c>
      <c r="AM108" s="19">
        <f t="shared" si="295"/>
        <v>127171.83599001556</v>
      </c>
      <c r="AN108" s="19">
        <f t="shared" si="295"/>
        <v>129715.27270981588</v>
      </c>
      <c r="AO108" s="19">
        <f t="shared" si="295"/>
        <v>132309.5781640122</v>
      </c>
      <c r="AP108" s="19">
        <f t="shared" si="295"/>
        <v>134955.76972729244</v>
      </c>
      <c r="AQ108" s="19">
        <f t="shared" si="295"/>
        <v>137654.88512183831</v>
      </c>
      <c r="AR108" s="19">
        <f t="shared" si="295"/>
        <v>140407.98282427507</v>
      </c>
      <c r="AS108" s="19">
        <f t="shared" si="295"/>
        <v>143216.14248076058</v>
      </c>
      <c r="AT108" s="19">
        <f t="shared" si="295"/>
        <v>146080.4653303758</v>
      </c>
      <c r="AU108" s="19">
        <f t="shared" si="295"/>
        <v>149002.07463698331</v>
      </c>
      <c r="AV108" s="19">
        <f t="shared" si="295"/>
        <v>151982.11612972297</v>
      </c>
      <c r="AW108" s="19">
        <f t="shared" si="295"/>
        <v>155021.75845231744</v>
      </c>
      <c r="AX108" s="19">
        <f t="shared" si="295"/>
        <v>158122.19362136378</v>
      </c>
      <c r="AY108" s="19">
        <f t="shared" si="295"/>
        <v>161284.63749379106</v>
      </c>
      <c r="AZ108" s="19">
        <f t="shared" si="295"/>
        <v>164510.33024366689</v>
      </c>
      <c r="BA108" s="19">
        <f t="shared" si="295"/>
        <v>167800.53684854024</v>
      </c>
      <c r="BB108" s="19">
        <f t="shared" si="295"/>
        <v>171156.54758551106</v>
      </c>
      <c r="BC108" s="19">
        <f t="shared" si="295"/>
        <v>174579.67853722128</v>
      </c>
      <c r="BD108" s="19">
        <f t="shared" si="295"/>
        <v>178071.27210796569</v>
      </c>
      <c r="BE108" s="19">
        <f t="shared" si="295"/>
        <v>181632.69755012501</v>
      </c>
      <c r="BF108" s="19">
        <f t="shared" si="295"/>
        <v>185265.35150112753</v>
      </c>
      <c r="BG108" s="19">
        <f t="shared" si="295"/>
        <v>188970.65853115008</v>
      </c>
      <c r="BH108" s="19">
        <f t="shared" si="295"/>
        <v>192750.07170177309</v>
      </c>
      <c r="BI108" s="19">
        <f t="shared" si="295"/>
        <v>196605.07313580855</v>
      </c>
      <c r="BJ108" s="19">
        <f t="shared" si="295"/>
        <v>200537.17459852473</v>
      </c>
      <c r="BK108" s="19">
        <f t="shared" si="295"/>
        <v>204547.91809049522</v>
      </c>
      <c r="BL108" s="19">
        <f t="shared" si="295"/>
        <v>208638.87645230512</v>
      </c>
      <c r="BM108" s="19">
        <f t="shared" si="295"/>
        <v>212811.65398135124</v>
      </c>
      <c r="BN108" s="19">
        <f t="shared" si="295"/>
        <v>217067.88706097828</v>
      </c>
      <c r="BO108" s="19">
        <f t="shared" si="295"/>
        <v>221409.24480219785</v>
      </c>
      <c r="BP108" s="19">
        <f t="shared" si="295"/>
        <v>225837.42969824182</v>
      </c>
      <c r="BQ108" s="19">
        <f t="shared" si="295"/>
        <v>230354.17829220666</v>
      </c>
      <c r="BR108" s="19">
        <f t="shared" si="295"/>
        <v>234961.2618580508</v>
      </c>
      <c r="BS108" s="19">
        <f t="shared" si="295"/>
        <v>239660.48709521181</v>
      </c>
      <c r="BT108" s="19">
        <f t="shared" si="295"/>
        <v>244453.69683711606</v>
      </c>
      <c r="BU108" s="19">
        <f t="shared" si="295"/>
        <v>249342.77077385838</v>
      </c>
      <c r="BV108" s="19">
        <f t="shared" si="295"/>
        <v>254329.62618933557</v>
      </c>
      <c r="BW108" s="19">
        <f t="shared" si="295"/>
        <v>259416.21871312227</v>
      </c>
      <c r="BX108" s="19">
        <f t="shared" si="295"/>
        <v>264604.54308738472</v>
      </c>
      <c r="BY108" s="19">
        <f t="shared" si="295"/>
        <v>269896.6339491324</v>
      </c>
      <c r="BZ108" s="19">
        <f t="shared" si="295"/>
        <v>275294.56662811508</v>
      </c>
      <c r="CA108" s="19">
        <f t="shared" si="295"/>
        <v>280800.45796067739</v>
      </c>
      <c r="CB108" s="19">
        <f t="shared" si="295"/>
        <v>286416.46711989096</v>
      </c>
      <c r="CC108" s="19">
        <f t="shared" si="295"/>
        <v>292144.79646228877</v>
      </c>
      <c r="CD108" s="19">
        <f t="shared" si="295"/>
        <v>297987.69239153457</v>
      </c>
      <c r="CE108" s="19">
        <f t="shared" si="295"/>
        <v>303947.44623936526</v>
      </c>
      <c r="CF108" s="19">
        <f t="shared" si="295"/>
        <v>310026.39516415255</v>
      </c>
      <c r="CG108" s="19">
        <f t="shared" si="295"/>
        <v>316226.92306743562</v>
      </c>
      <c r="CH108" s="19">
        <f t="shared" ref="CH108:CL108" si="296">CG108*(1+CH$4)</f>
        <v>322551.46152878436</v>
      </c>
      <c r="CI108" s="19">
        <f t="shared" si="296"/>
        <v>329002.49075936008</v>
      </c>
      <c r="CJ108" s="19">
        <f t="shared" si="296"/>
        <v>335582.54057454731</v>
      </c>
      <c r="CK108" s="19">
        <f t="shared" si="296"/>
        <v>342294.19138603826</v>
      </c>
      <c r="CL108" s="19">
        <f t="shared" si="296"/>
        <v>349140.07521375903</v>
      </c>
      <c r="CM108" s="19">
        <f>IF('Critères de recherche'!$N$13&gt;0.01,'EntenteJuil2019 (avec boni)'!O108*(1.01+'Critères de recherche'!$N$13),0)</f>
        <v>0</v>
      </c>
      <c r="CN108" s="19">
        <f t="shared" si="200"/>
        <v>0</v>
      </c>
      <c r="CO108" s="19">
        <f t="shared" si="200"/>
        <v>0</v>
      </c>
      <c r="CP108" s="19">
        <f t="shared" si="200"/>
        <v>0</v>
      </c>
    </row>
    <row r="109" spans="5:94" x14ac:dyDescent="0.25">
      <c r="E109" s="27" t="s">
        <v>31</v>
      </c>
      <c r="F109" s="17">
        <v>13</v>
      </c>
      <c r="G109" s="17">
        <v>13</v>
      </c>
      <c r="H109" s="17">
        <v>18</v>
      </c>
      <c r="I109" s="18">
        <v>71732</v>
      </c>
      <c r="J109" s="18">
        <v>73167</v>
      </c>
      <c r="K109" s="18">
        <v>74630</v>
      </c>
      <c r="L109" s="18">
        <v>76123</v>
      </c>
      <c r="M109" s="18">
        <v>77645</v>
      </c>
      <c r="N109" s="19">
        <v>80362.574999999997</v>
      </c>
      <c r="O109" s="21">
        <v>82149</v>
      </c>
      <c r="P109" s="18">
        <v>83792</v>
      </c>
      <c r="Q109" s="18">
        <v>85677</v>
      </c>
      <c r="R109" s="18">
        <v>87176</v>
      </c>
      <c r="S109" s="18">
        <v>88920</v>
      </c>
      <c r="T109" s="19">
        <f>IF('Critères de recherche'!$N$13&gt;0.01,CP109*(1+T$4),S109*(1+T$4))</f>
        <v>90698.400000000009</v>
      </c>
      <c r="U109" s="19">
        <f t="shared" ref="U109" si="297">T109*(1+U$4)</f>
        <v>92512.368000000017</v>
      </c>
      <c r="V109" s="19">
        <f t="shared" ref="V109:CG109" si="298">U109*(1+V$4)</f>
        <v>94362.615360000025</v>
      </c>
      <c r="W109" s="19">
        <f t="shared" si="298"/>
        <v>96249.867667200029</v>
      </c>
      <c r="X109" s="19">
        <f t="shared" si="298"/>
        <v>98174.865020544035</v>
      </c>
      <c r="Y109" s="19">
        <f t="shared" si="298"/>
        <v>100138.36232095491</v>
      </c>
      <c r="Z109" s="19">
        <f t="shared" si="298"/>
        <v>102141.12956737401</v>
      </c>
      <c r="AA109" s="19">
        <f t="shared" si="298"/>
        <v>104183.9521587215</v>
      </c>
      <c r="AB109" s="19">
        <f t="shared" si="298"/>
        <v>106267.63120189593</v>
      </c>
      <c r="AC109" s="19">
        <f t="shared" si="298"/>
        <v>108392.98382593384</v>
      </c>
      <c r="AD109" s="19">
        <f t="shared" si="298"/>
        <v>110560.84350245252</v>
      </c>
      <c r="AE109" s="19">
        <f t="shared" si="298"/>
        <v>112772.06037250158</v>
      </c>
      <c r="AF109" s="19">
        <f t="shared" si="298"/>
        <v>115027.50157995161</v>
      </c>
      <c r="AG109" s="19">
        <f t="shared" si="298"/>
        <v>117328.05161155065</v>
      </c>
      <c r="AH109" s="19">
        <f t="shared" si="298"/>
        <v>119674.61264378166</v>
      </c>
      <c r="AI109" s="19">
        <f t="shared" si="298"/>
        <v>122068.10489665729</v>
      </c>
      <c r="AJ109" s="19">
        <f t="shared" si="298"/>
        <v>124509.46699459043</v>
      </c>
      <c r="AK109" s="19">
        <f t="shared" si="298"/>
        <v>126999.65633448224</v>
      </c>
      <c r="AL109" s="19">
        <f t="shared" si="298"/>
        <v>129539.64946117188</v>
      </c>
      <c r="AM109" s="19">
        <f t="shared" si="298"/>
        <v>132130.44245039532</v>
      </c>
      <c r="AN109" s="19">
        <f t="shared" si="298"/>
        <v>134773.05129940322</v>
      </c>
      <c r="AO109" s="19">
        <f t="shared" si="298"/>
        <v>137468.51232539129</v>
      </c>
      <c r="AP109" s="19">
        <f t="shared" si="298"/>
        <v>140217.88257189913</v>
      </c>
      <c r="AQ109" s="19">
        <f t="shared" si="298"/>
        <v>143022.24022333711</v>
      </c>
      <c r="AR109" s="19">
        <f t="shared" si="298"/>
        <v>145882.68502780385</v>
      </c>
      <c r="AS109" s="19">
        <f t="shared" si="298"/>
        <v>148800.33872835993</v>
      </c>
      <c r="AT109" s="19">
        <f t="shared" si="298"/>
        <v>151776.34550292714</v>
      </c>
      <c r="AU109" s="19">
        <f t="shared" si="298"/>
        <v>154811.87241298569</v>
      </c>
      <c r="AV109" s="19">
        <f t="shared" si="298"/>
        <v>157908.10986124541</v>
      </c>
      <c r="AW109" s="19">
        <f t="shared" si="298"/>
        <v>161066.27205847032</v>
      </c>
      <c r="AX109" s="19">
        <f t="shared" si="298"/>
        <v>164287.59749963973</v>
      </c>
      <c r="AY109" s="19">
        <f t="shared" si="298"/>
        <v>167573.34944963251</v>
      </c>
      <c r="AZ109" s="19">
        <f t="shared" si="298"/>
        <v>170924.81643862516</v>
      </c>
      <c r="BA109" s="19">
        <f t="shared" si="298"/>
        <v>174343.31276739767</v>
      </c>
      <c r="BB109" s="19">
        <f t="shared" si="298"/>
        <v>177830.17902274564</v>
      </c>
      <c r="BC109" s="19">
        <f t="shared" si="298"/>
        <v>181386.78260320055</v>
      </c>
      <c r="BD109" s="19">
        <f t="shared" si="298"/>
        <v>185014.51825526456</v>
      </c>
      <c r="BE109" s="19">
        <f t="shared" si="298"/>
        <v>188714.80862036985</v>
      </c>
      <c r="BF109" s="19">
        <f t="shared" si="298"/>
        <v>192489.10479277725</v>
      </c>
      <c r="BG109" s="19">
        <f t="shared" si="298"/>
        <v>196338.88688863278</v>
      </c>
      <c r="BH109" s="19">
        <f t="shared" si="298"/>
        <v>200265.66462640543</v>
      </c>
      <c r="BI109" s="19">
        <f t="shared" si="298"/>
        <v>204270.97791893355</v>
      </c>
      <c r="BJ109" s="19">
        <f t="shared" si="298"/>
        <v>208356.39747731222</v>
      </c>
      <c r="BK109" s="19">
        <f t="shared" si="298"/>
        <v>212523.52542685845</v>
      </c>
      <c r="BL109" s="19">
        <f t="shared" si="298"/>
        <v>216773.99593539562</v>
      </c>
      <c r="BM109" s="19">
        <f t="shared" si="298"/>
        <v>221109.47585410354</v>
      </c>
      <c r="BN109" s="19">
        <f t="shared" si="298"/>
        <v>225531.66537118561</v>
      </c>
      <c r="BO109" s="19">
        <f t="shared" si="298"/>
        <v>230042.29867860931</v>
      </c>
      <c r="BP109" s="19">
        <f t="shared" si="298"/>
        <v>234643.14465218151</v>
      </c>
      <c r="BQ109" s="19">
        <f t="shared" si="298"/>
        <v>239336.00754522515</v>
      </c>
      <c r="BR109" s="19">
        <f t="shared" si="298"/>
        <v>244122.72769612964</v>
      </c>
      <c r="BS109" s="19">
        <f t="shared" si="298"/>
        <v>249005.18225005225</v>
      </c>
      <c r="BT109" s="19">
        <f t="shared" si="298"/>
        <v>253985.2858950533</v>
      </c>
      <c r="BU109" s="19">
        <f t="shared" si="298"/>
        <v>259064.99161295436</v>
      </c>
      <c r="BV109" s="19">
        <f t="shared" si="298"/>
        <v>264246.29144521343</v>
      </c>
      <c r="BW109" s="19">
        <f t="shared" si="298"/>
        <v>269531.21727411769</v>
      </c>
      <c r="BX109" s="19">
        <f t="shared" si="298"/>
        <v>274921.84161960008</v>
      </c>
      <c r="BY109" s="19">
        <f t="shared" si="298"/>
        <v>280420.27845199208</v>
      </c>
      <c r="BZ109" s="19">
        <f t="shared" si="298"/>
        <v>286028.68402103195</v>
      </c>
      <c r="CA109" s="19">
        <f t="shared" si="298"/>
        <v>291749.25770145259</v>
      </c>
      <c r="CB109" s="19">
        <f t="shared" si="298"/>
        <v>297584.24285548163</v>
      </c>
      <c r="CC109" s="19">
        <f t="shared" si="298"/>
        <v>303535.92771259125</v>
      </c>
      <c r="CD109" s="19">
        <f t="shared" si="298"/>
        <v>309606.64626684308</v>
      </c>
      <c r="CE109" s="19">
        <f t="shared" si="298"/>
        <v>315798.77919217997</v>
      </c>
      <c r="CF109" s="19">
        <f t="shared" si="298"/>
        <v>322114.75477602356</v>
      </c>
      <c r="CG109" s="19">
        <f t="shared" si="298"/>
        <v>328557.04987154406</v>
      </c>
      <c r="CH109" s="19">
        <f t="shared" ref="CH109:CL109" si="299">CG109*(1+CH$4)</f>
        <v>335128.19086897495</v>
      </c>
      <c r="CI109" s="19">
        <f t="shared" si="299"/>
        <v>341830.75468635448</v>
      </c>
      <c r="CJ109" s="19">
        <f t="shared" si="299"/>
        <v>348667.36978008156</v>
      </c>
      <c r="CK109" s="19">
        <f t="shared" si="299"/>
        <v>355640.71717568318</v>
      </c>
      <c r="CL109" s="19">
        <f t="shared" si="299"/>
        <v>362753.53151919687</v>
      </c>
      <c r="CM109" s="19">
        <f>IF('Critères de recherche'!$N$13&gt;0.01,'EntenteJuil2019 (avec boni)'!O109*(1.01+'Critères de recherche'!$N$13),0)</f>
        <v>0</v>
      </c>
      <c r="CN109" s="19">
        <f t="shared" si="200"/>
        <v>0</v>
      </c>
      <c r="CO109" s="19">
        <f t="shared" si="200"/>
        <v>0</v>
      </c>
      <c r="CP109" s="19">
        <f t="shared" si="200"/>
        <v>0</v>
      </c>
    </row>
    <row r="110" spans="5:94" x14ac:dyDescent="0.25">
      <c r="E110" s="27" t="s">
        <v>31</v>
      </c>
      <c r="F110" s="17">
        <v>14</v>
      </c>
      <c r="G110" s="17">
        <v>14</v>
      </c>
      <c r="H110" s="17">
        <v>18</v>
      </c>
      <c r="I110" s="18">
        <v>74520</v>
      </c>
      <c r="J110" s="18">
        <v>76010</v>
      </c>
      <c r="K110" s="18">
        <v>77530</v>
      </c>
      <c r="L110" s="18">
        <v>79081</v>
      </c>
      <c r="M110" s="18">
        <v>80663</v>
      </c>
      <c r="N110" s="19">
        <v>83486.205000000002</v>
      </c>
      <c r="O110" s="21">
        <v>85353</v>
      </c>
      <c r="P110" s="18">
        <v>87060</v>
      </c>
      <c r="Q110" s="18">
        <v>89019</v>
      </c>
      <c r="R110" s="18">
        <v>90577</v>
      </c>
      <c r="S110" s="18">
        <v>92389</v>
      </c>
      <c r="T110" s="19">
        <f>IF('Critères de recherche'!$N$13&gt;0.01,CP110*(1+T$4),S110*(1+T$4))</f>
        <v>94236.78</v>
      </c>
      <c r="U110" s="19">
        <f t="shared" ref="U110" si="300">T110*(1+U$4)</f>
        <v>96121.515599999999</v>
      </c>
      <c r="V110" s="19">
        <f t="shared" ref="V110:CG110" si="301">U110*(1+V$4)</f>
        <v>98043.945911999996</v>
      </c>
      <c r="W110" s="19">
        <f t="shared" si="301"/>
        <v>100004.82483024</v>
      </c>
      <c r="X110" s="19">
        <f t="shared" si="301"/>
        <v>102004.92132684481</v>
      </c>
      <c r="Y110" s="19">
        <f t="shared" si="301"/>
        <v>104045.01975338171</v>
      </c>
      <c r="Z110" s="19">
        <f t="shared" si="301"/>
        <v>106125.92014844935</v>
      </c>
      <c r="AA110" s="19">
        <f t="shared" si="301"/>
        <v>108248.43855141834</v>
      </c>
      <c r="AB110" s="19">
        <f t="shared" si="301"/>
        <v>110413.4073224467</v>
      </c>
      <c r="AC110" s="19">
        <f t="shared" si="301"/>
        <v>112621.67546889563</v>
      </c>
      <c r="AD110" s="19">
        <f t="shared" si="301"/>
        <v>114874.10897827354</v>
      </c>
      <c r="AE110" s="19">
        <f t="shared" si="301"/>
        <v>117171.59115783901</v>
      </c>
      <c r="AF110" s="19">
        <f t="shared" si="301"/>
        <v>119515.0229809958</v>
      </c>
      <c r="AG110" s="19">
        <f t="shared" si="301"/>
        <v>121905.32344061571</v>
      </c>
      <c r="AH110" s="19">
        <f t="shared" si="301"/>
        <v>124343.42990942803</v>
      </c>
      <c r="AI110" s="19">
        <f t="shared" si="301"/>
        <v>126830.29850761659</v>
      </c>
      <c r="AJ110" s="19">
        <f t="shared" si="301"/>
        <v>129366.90447776893</v>
      </c>
      <c r="AK110" s="19">
        <f t="shared" si="301"/>
        <v>131954.24256732431</v>
      </c>
      <c r="AL110" s="19">
        <f t="shared" si="301"/>
        <v>134593.32741867081</v>
      </c>
      <c r="AM110" s="19">
        <f t="shared" si="301"/>
        <v>137285.19396704424</v>
      </c>
      <c r="AN110" s="19">
        <f t="shared" si="301"/>
        <v>140030.89784638514</v>
      </c>
      <c r="AO110" s="19">
        <f t="shared" si="301"/>
        <v>142831.51580331285</v>
      </c>
      <c r="AP110" s="19">
        <f t="shared" si="301"/>
        <v>145688.14611937912</v>
      </c>
      <c r="AQ110" s="19">
        <f t="shared" si="301"/>
        <v>148601.90904176672</v>
      </c>
      <c r="AR110" s="19">
        <f t="shared" si="301"/>
        <v>151573.94722260206</v>
      </c>
      <c r="AS110" s="19">
        <f t="shared" si="301"/>
        <v>154605.4261670541</v>
      </c>
      <c r="AT110" s="19">
        <f t="shared" si="301"/>
        <v>157697.53469039517</v>
      </c>
      <c r="AU110" s="19">
        <f t="shared" si="301"/>
        <v>160851.48538420309</v>
      </c>
      <c r="AV110" s="19">
        <f t="shared" si="301"/>
        <v>164068.51509188715</v>
      </c>
      <c r="AW110" s="19">
        <f t="shared" si="301"/>
        <v>167349.88539372489</v>
      </c>
      <c r="AX110" s="19">
        <f t="shared" si="301"/>
        <v>170696.88310159941</v>
      </c>
      <c r="AY110" s="19">
        <f t="shared" si="301"/>
        <v>174110.8207636314</v>
      </c>
      <c r="AZ110" s="19">
        <f t="shared" si="301"/>
        <v>177593.03717890402</v>
      </c>
      <c r="BA110" s="19">
        <f t="shared" si="301"/>
        <v>181144.89792248211</v>
      </c>
      <c r="BB110" s="19">
        <f t="shared" si="301"/>
        <v>184767.79588093175</v>
      </c>
      <c r="BC110" s="19">
        <f t="shared" si="301"/>
        <v>188463.15179855039</v>
      </c>
      <c r="BD110" s="19">
        <f t="shared" si="301"/>
        <v>192232.41483452139</v>
      </c>
      <c r="BE110" s="19">
        <f t="shared" si="301"/>
        <v>196077.06313121182</v>
      </c>
      <c r="BF110" s="19">
        <f t="shared" si="301"/>
        <v>199998.60439383605</v>
      </c>
      <c r="BG110" s="19">
        <f t="shared" si="301"/>
        <v>203998.57648171278</v>
      </c>
      <c r="BH110" s="19">
        <f t="shared" si="301"/>
        <v>208078.54801134704</v>
      </c>
      <c r="BI110" s="19">
        <f t="shared" si="301"/>
        <v>212240.11897157397</v>
      </c>
      <c r="BJ110" s="19">
        <f t="shared" si="301"/>
        <v>216484.92135100547</v>
      </c>
      <c r="BK110" s="19">
        <f t="shared" si="301"/>
        <v>220814.61977802558</v>
      </c>
      <c r="BL110" s="19">
        <f t="shared" si="301"/>
        <v>225230.91217358608</v>
      </c>
      <c r="BM110" s="19">
        <f t="shared" si="301"/>
        <v>229735.5304170578</v>
      </c>
      <c r="BN110" s="19">
        <f t="shared" si="301"/>
        <v>234330.24102539895</v>
      </c>
      <c r="BO110" s="19">
        <f t="shared" si="301"/>
        <v>239016.84584590694</v>
      </c>
      <c r="BP110" s="19">
        <f t="shared" si="301"/>
        <v>243797.18276282508</v>
      </c>
      <c r="BQ110" s="19">
        <f t="shared" si="301"/>
        <v>248673.12641808158</v>
      </c>
      <c r="BR110" s="19">
        <f t="shared" si="301"/>
        <v>253646.58894644323</v>
      </c>
      <c r="BS110" s="19">
        <f t="shared" si="301"/>
        <v>258719.5207253721</v>
      </c>
      <c r="BT110" s="19">
        <f t="shared" si="301"/>
        <v>263893.91113987955</v>
      </c>
      <c r="BU110" s="19">
        <f t="shared" si="301"/>
        <v>269171.78936267714</v>
      </c>
      <c r="BV110" s="19">
        <f t="shared" si="301"/>
        <v>274555.22514993069</v>
      </c>
      <c r="BW110" s="19">
        <f t="shared" si="301"/>
        <v>280046.32965292933</v>
      </c>
      <c r="BX110" s="19">
        <f t="shared" si="301"/>
        <v>285647.2562459879</v>
      </c>
      <c r="BY110" s="19">
        <f t="shared" si="301"/>
        <v>291360.20137090766</v>
      </c>
      <c r="BZ110" s="19">
        <f t="shared" si="301"/>
        <v>297187.40539832582</v>
      </c>
      <c r="CA110" s="19">
        <f t="shared" si="301"/>
        <v>303131.15350629232</v>
      </c>
      <c r="CB110" s="19">
        <f t="shared" si="301"/>
        <v>309193.7765764182</v>
      </c>
      <c r="CC110" s="19">
        <f t="shared" si="301"/>
        <v>315377.65210794657</v>
      </c>
      <c r="CD110" s="19">
        <f t="shared" si="301"/>
        <v>321685.20515010552</v>
      </c>
      <c r="CE110" s="19">
        <f t="shared" si="301"/>
        <v>328118.90925310762</v>
      </c>
      <c r="CF110" s="19">
        <f t="shared" si="301"/>
        <v>334681.28743816976</v>
      </c>
      <c r="CG110" s="19">
        <f t="shared" si="301"/>
        <v>341374.91318693315</v>
      </c>
      <c r="CH110" s="19">
        <f t="shared" ref="CH110:CL110" si="302">CG110*(1+CH$4)</f>
        <v>348202.41145067179</v>
      </c>
      <c r="CI110" s="19">
        <f t="shared" si="302"/>
        <v>355166.45967968524</v>
      </c>
      <c r="CJ110" s="19">
        <f t="shared" si="302"/>
        <v>362269.78887327894</v>
      </c>
      <c r="CK110" s="19">
        <f t="shared" si="302"/>
        <v>369515.18465074454</v>
      </c>
      <c r="CL110" s="19">
        <f t="shared" si="302"/>
        <v>376905.48834375944</v>
      </c>
      <c r="CM110" s="19">
        <f>IF('Critères de recherche'!$N$13&gt;0.01,'EntenteJuil2019 (avec boni)'!O110*(1.01+'Critères de recherche'!$N$13),0)</f>
        <v>0</v>
      </c>
      <c r="CN110" s="19">
        <f t="shared" si="200"/>
        <v>0</v>
      </c>
      <c r="CO110" s="19">
        <f t="shared" si="200"/>
        <v>0</v>
      </c>
      <c r="CP110" s="19">
        <f t="shared" si="200"/>
        <v>0</v>
      </c>
    </row>
    <row r="111" spans="5:94" x14ac:dyDescent="0.25">
      <c r="E111" s="27" t="s">
        <v>31</v>
      </c>
      <c r="F111" s="17">
        <v>15</v>
      </c>
      <c r="G111" s="17">
        <v>15</v>
      </c>
      <c r="H111" s="17">
        <v>18</v>
      </c>
      <c r="I111" s="18">
        <v>77462</v>
      </c>
      <c r="J111" s="18">
        <v>79011</v>
      </c>
      <c r="K111" s="18">
        <v>80591</v>
      </c>
      <c r="L111" s="18">
        <v>82203</v>
      </c>
      <c r="M111" s="18">
        <v>83847</v>
      </c>
      <c r="N111" s="19">
        <v>86781.645000000004</v>
      </c>
      <c r="O111" s="21">
        <v>88682</v>
      </c>
      <c r="P111" s="18">
        <v>90456</v>
      </c>
      <c r="Q111" s="18">
        <v>92491</v>
      </c>
      <c r="R111" s="18">
        <v>94110</v>
      </c>
      <c r="S111" s="18">
        <v>95992</v>
      </c>
      <c r="T111" s="19">
        <f>IF('Critères de recherche'!$N$13&gt;0.01,CP111*(1+T$4),S111*(1+T$4))</f>
        <v>97911.84</v>
      </c>
      <c r="U111" s="19">
        <f t="shared" ref="U111" si="303">T111*(1+U$4)</f>
        <v>99870.076799999995</v>
      </c>
      <c r="V111" s="19">
        <f t="shared" ref="V111:CG111" si="304">U111*(1+V$4)</f>
        <v>101867.478336</v>
      </c>
      <c r="W111" s="19">
        <f t="shared" si="304"/>
        <v>103904.82790272</v>
      </c>
      <c r="X111" s="19">
        <f t="shared" si="304"/>
        <v>105982.9244607744</v>
      </c>
      <c r="Y111" s="19">
        <f t="shared" si="304"/>
        <v>108102.5829499899</v>
      </c>
      <c r="Z111" s="19">
        <f t="shared" si="304"/>
        <v>110264.6346089897</v>
      </c>
      <c r="AA111" s="19">
        <f t="shared" si="304"/>
        <v>112469.92730116949</v>
      </c>
      <c r="AB111" s="19">
        <f t="shared" si="304"/>
        <v>114719.32584719289</v>
      </c>
      <c r="AC111" s="19">
        <f t="shared" si="304"/>
        <v>117013.71236413675</v>
      </c>
      <c r="AD111" s="19">
        <f t="shared" si="304"/>
        <v>119353.98661141949</v>
      </c>
      <c r="AE111" s="19">
        <f t="shared" si="304"/>
        <v>121741.06634364788</v>
      </c>
      <c r="AF111" s="19">
        <f t="shared" si="304"/>
        <v>124175.88767052084</v>
      </c>
      <c r="AG111" s="19">
        <f t="shared" si="304"/>
        <v>126659.40542393125</v>
      </c>
      <c r="AH111" s="19">
        <f t="shared" si="304"/>
        <v>129192.59353240988</v>
      </c>
      <c r="AI111" s="19">
        <f t="shared" si="304"/>
        <v>131776.44540305808</v>
      </c>
      <c r="AJ111" s="19">
        <f t="shared" si="304"/>
        <v>134411.97431111924</v>
      </c>
      <c r="AK111" s="19">
        <f t="shared" si="304"/>
        <v>137100.21379734162</v>
      </c>
      <c r="AL111" s="19">
        <f t="shared" si="304"/>
        <v>139842.21807328847</v>
      </c>
      <c r="AM111" s="19">
        <f t="shared" si="304"/>
        <v>142639.06243475425</v>
      </c>
      <c r="AN111" s="19">
        <f t="shared" si="304"/>
        <v>145491.84368344935</v>
      </c>
      <c r="AO111" s="19">
        <f t="shared" si="304"/>
        <v>148401.68055711835</v>
      </c>
      <c r="AP111" s="19">
        <f t="shared" si="304"/>
        <v>151369.71416826072</v>
      </c>
      <c r="AQ111" s="19">
        <f t="shared" si="304"/>
        <v>154397.10845162594</v>
      </c>
      <c r="AR111" s="19">
        <f t="shared" si="304"/>
        <v>157485.05062065847</v>
      </c>
      <c r="AS111" s="19">
        <f t="shared" si="304"/>
        <v>160634.75163307163</v>
      </c>
      <c r="AT111" s="19">
        <f t="shared" si="304"/>
        <v>163847.44666573306</v>
      </c>
      <c r="AU111" s="19">
        <f t="shared" si="304"/>
        <v>167124.39559904774</v>
      </c>
      <c r="AV111" s="19">
        <f t="shared" si="304"/>
        <v>170466.88351102869</v>
      </c>
      <c r="AW111" s="19">
        <f t="shared" si="304"/>
        <v>173876.22118124928</v>
      </c>
      <c r="AX111" s="19">
        <f t="shared" si="304"/>
        <v>177353.74560487428</v>
      </c>
      <c r="AY111" s="19">
        <f t="shared" si="304"/>
        <v>180900.82051697175</v>
      </c>
      <c r="AZ111" s="19">
        <f t="shared" si="304"/>
        <v>184518.8369273112</v>
      </c>
      <c r="BA111" s="19">
        <f t="shared" si="304"/>
        <v>188209.21366585745</v>
      </c>
      <c r="BB111" s="19">
        <f t="shared" si="304"/>
        <v>191973.39793917461</v>
      </c>
      <c r="BC111" s="19">
        <f t="shared" si="304"/>
        <v>195812.86589795811</v>
      </c>
      <c r="BD111" s="19">
        <f t="shared" si="304"/>
        <v>199729.12321591727</v>
      </c>
      <c r="BE111" s="19">
        <f t="shared" si="304"/>
        <v>203723.70568023561</v>
      </c>
      <c r="BF111" s="19">
        <f t="shared" si="304"/>
        <v>207798.17979384033</v>
      </c>
      <c r="BG111" s="19">
        <f t="shared" si="304"/>
        <v>211954.14338971715</v>
      </c>
      <c r="BH111" s="19">
        <f t="shared" si="304"/>
        <v>216193.2262575115</v>
      </c>
      <c r="BI111" s="19">
        <f t="shared" si="304"/>
        <v>220517.09078266175</v>
      </c>
      <c r="BJ111" s="19">
        <f t="shared" si="304"/>
        <v>224927.43259831498</v>
      </c>
      <c r="BK111" s="19">
        <f t="shared" si="304"/>
        <v>229425.98125028127</v>
      </c>
      <c r="BL111" s="19">
        <f t="shared" si="304"/>
        <v>234014.5008752869</v>
      </c>
      <c r="BM111" s="19">
        <f t="shared" si="304"/>
        <v>238694.79089279263</v>
      </c>
      <c r="BN111" s="19">
        <f t="shared" si="304"/>
        <v>243468.6867106485</v>
      </c>
      <c r="BO111" s="19">
        <f t="shared" si="304"/>
        <v>248338.06044486148</v>
      </c>
      <c r="BP111" s="19">
        <f t="shared" si="304"/>
        <v>253304.8216537587</v>
      </c>
      <c r="BQ111" s="19">
        <f t="shared" si="304"/>
        <v>258370.91808683387</v>
      </c>
      <c r="BR111" s="19">
        <f t="shared" si="304"/>
        <v>263538.33644857054</v>
      </c>
      <c r="BS111" s="19">
        <f t="shared" si="304"/>
        <v>268809.10317754198</v>
      </c>
      <c r="BT111" s="19">
        <f t="shared" si="304"/>
        <v>274185.28524109285</v>
      </c>
      <c r="BU111" s="19">
        <f t="shared" si="304"/>
        <v>279668.9909459147</v>
      </c>
      <c r="BV111" s="19">
        <f t="shared" si="304"/>
        <v>285262.370764833</v>
      </c>
      <c r="BW111" s="19">
        <f t="shared" si="304"/>
        <v>290967.61818012968</v>
      </c>
      <c r="BX111" s="19">
        <f t="shared" si="304"/>
        <v>296786.97054373228</v>
      </c>
      <c r="BY111" s="19">
        <f t="shared" si="304"/>
        <v>302722.70995460695</v>
      </c>
      <c r="BZ111" s="19">
        <f t="shared" si="304"/>
        <v>308777.16415369912</v>
      </c>
      <c r="CA111" s="19">
        <f t="shared" si="304"/>
        <v>314952.70743677311</v>
      </c>
      <c r="CB111" s="19">
        <f t="shared" si="304"/>
        <v>321251.76158550859</v>
      </c>
      <c r="CC111" s="19">
        <f t="shared" si="304"/>
        <v>327676.79681721877</v>
      </c>
      <c r="CD111" s="19">
        <f t="shared" si="304"/>
        <v>334230.33275356313</v>
      </c>
      <c r="CE111" s="19">
        <f t="shared" si="304"/>
        <v>340914.93940863438</v>
      </c>
      <c r="CF111" s="19">
        <f t="shared" si="304"/>
        <v>347733.2381968071</v>
      </c>
      <c r="CG111" s="19">
        <f t="shared" si="304"/>
        <v>354687.90296074323</v>
      </c>
      <c r="CH111" s="19">
        <f t="shared" ref="CH111:CL111" si="305">CG111*(1+CH$4)</f>
        <v>361781.66101995809</v>
      </c>
      <c r="CI111" s="19">
        <f t="shared" si="305"/>
        <v>369017.29424035724</v>
      </c>
      <c r="CJ111" s="19">
        <f t="shared" si="305"/>
        <v>376397.64012516441</v>
      </c>
      <c r="CK111" s="19">
        <f t="shared" si="305"/>
        <v>383925.59292766772</v>
      </c>
      <c r="CL111" s="19">
        <f t="shared" si="305"/>
        <v>391604.10478622105</v>
      </c>
      <c r="CM111" s="19">
        <f>IF('Critères de recherche'!$N$13&gt;0.01,'EntenteJuil2019 (avec boni)'!O111*(1.01+'Critères de recherche'!$N$13),0)</f>
        <v>0</v>
      </c>
      <c r="CN111" s="19">
        <f t="shared" si="200"/>
        <v>0</v>
      </c>
      <c r="CO111" s="19">
        <f t="shared" si="200"/>
        <v>0</v>
      </c>
      <c r="CP111" s="19">
        <f t="shared" si="200"/>
        <v>0</v>
      </c>
    </row>
    <row r="112" spans="5:94" x14ac:dyDescent="0.25">
      <c r="E112" s="27" t="s">
        <v>31</v>
      </c>
      <c r="F112" s="17">
        <v>16</v>
      </c>
      <c r="G112" s="17">
        <v>16</v>
      </c>
      <c r="H112" s="17">
        <v>18</v>
      </c>
      <c r="I112" s="18">
        <v>79370</v>
      </c>
      <c r="J112" s="18">
        <v>80957</v>
      </c>
      <c r="K112" s="18">
        <v>82576</v>
      </c>
      <c r="L112" s="18">
        <v>84228</v>
      </c>
      <c r="M112" s="18">
        <v>85913</v>
      </c>
      <c r="N112" s="19">
        <v>88919.955000000002</v>
      </c>
      <c r="O112" s="21">
        <v>91342</v>
      </c>
      <c r="P112" s="18">
        <v>93169</v>
      </c>
      <c r="Q112" s="18">
        <v>95265</v>
      </c>
      <c r="R112" s="18">
        <v>96932</v>
      </c>
      <c r="S112" s="18">
        <v>98871</v>
      </c>
      <c r="T112" s="19">
        <f>IF('Critères de recherche'!$N$13&gt;0.01,CP112*(1+T$4),S112*(1+T$4))</f>
        <v>100848.42</v>
      </c>
      <c r="U112" s="19">
        <f t="shared" ref="U112" si="306">T112*(1+U$4)</f>
        <v>102865.3884</v>
      </c>
      <c r="V112" s="19">
        <f t="shared" ref="V112:CG112" si="307">U112*(1+V$4)</f>
        <v>104922.69616799999</v>
      </c>
      <c r="W112" s="19">
        <f t="shared" si="307"/>
        <v>107021.15009136</v>
      </c>
      <c r="X112" s="19">
        <f t="shared" si="307"/>
        <v>109161.57309318721</v>
      </c>
      <c r="Y112" s="19">
        <f t="shared" si="307"/>
        <v>111344.80455505096</v>
      </c>
      <c r="Z112" s="19">
        <f t="shared" si="307"/>
        <v>113571.70064615198</v>
      </c>
      <c r="AA112" s="19">
        <f t="shared" si="307"/>
        <v>115843.13465907502</v>
      </c>
      <c r="AB112" s="19">
        <f t="shared" si="307"/>
        <v>118159.99735225653</v>
      </c>
      <c r="AC112" s="19">
        <f t="shared" si="307"/>
        <v>120523.19729930165</v>
      </c>
      <c r="AD112" s="19">
        <f t="shared" si="307"/>
        <v>122933.66124528769</v>
      </c>
      <c r="AE112" s="19">
        <f t="shared" si="307"/>
        <v>125392.33447019344</v>
      </c>
      <c r="AF112" s="19">
        <f t="shared" si="307"/>
        <v>127900.18115959731</v>
      </c>
      <c r="AG112" s="19">
        <f t="shared" si="307"/>
        <v>130458.18478278926</v>
      </c>
      <c r="AH112" s="19">
        <f t="shared" si="307"/>
        <v>133067.34847844506</v>
      </c>
      <c r="AI112" s="19">
        <f t="shared" si="307"/>
        <v>135728.69544801395</v>
      </c>
      <c r="AJ112" s="19">
        <f t="shared" si="307"/>
        <v>138443.26935697423</v>
      </c>
      <c r="AK112" s="19">
        <f t="shared" si="307"/>
        <v>141212.13474411372</v>
      </c>
      <c r="AL112" s="19">
        <f t="shared" si="307"/>
        <v>144036.37743899599</v>
      </c>
      <c r="AM112" s="19">
        <f t="shared" si="307"/>
        <v>146917.10498777591</v>
      </c>
      <c r="AN112" s="19">
        <f t="shared" si="307"/>
        <v>149855.44708753141</v>
      </c>
      <c r="AO112" s="19">
        <f t="shared" si="307"/>
        <v>152852.55602928204</v>
      </c>
      <c r="AP112" s="19">
        <f t="shared" si="307"/>
        <v>155909.60714986769</v>
      </c>
      <c r="AQ112" s="19">
        <f t="shared" si="307"/>
        <v>159027.79929286503</v>
      </c>
      <c r="AR112" s="19">
        <f t="shared" si="307"/>
        <v>162208.35527872233</v>
      </c>
      <c r="AS112" s="19">
        <f t="shared" si="307"/>
        <v>165452.52238429678</v>
      </c>
      <c r="AT112" s="19">
        <f t="shared" si="307"/>
        <v>168761.57283198272</v>
      </c>
      <c r="AU112" s="19">
        <f t="shared" si="307"/>
        <v>172136.80428862237</v>
      </c>
      <c r="AV112" s="19">
        <f t="shared" si="307"/>
        <v>175579.54037439483</v>
      </c>
      <c r="AW112" s="19">
        <f t="shared" si="307"/>
        <v>179091.13118188272</v>
      </c>
      <c r="AX112" s="19">
        <f t="shared" si="307"/>
        <v>182672.95380552037</v>
      </c>
      <c r="AY112" s="19">
        <f t="shared" si="307"/>
        <v>186326.41288163079</v>
      </c>
      <c r="AZ112" s="19">
        <f t="shared" si="307"/>
        <v>190052.94113926342</v>
      </c>
      <c r="BA112" s="19">
        <f t="shared" si="307"/>
        <v>193853.99996204869</v>
      </c>
      <c r="BB112" s="19">
        <f t="shared" si="307"/>
        <v>197731.07996128968</v>
      </c>
      <c r="BC112" s="19">
        <f t="shared" si="307"/>
        <v>201685.70156051547</v>
      </c>
      <c r="BD112" s="19">
        <f t="shared" si="307"/>
        <v>205719.41559172579</v>
      </c>
      <c r="BE112" s="19">
        <f t="shared" si="307"/>
        <v>209833.8039035603</v>
      </c>
      <c r="BF112" s="19">
        <f t="shared" si="307"/>
        <v>214030.47998163151</v>
      </c>
      <c r="BG112" s="19">
        <f t="shared" si="307"/>
        <v>218311.08958126415</v>
      </c>
      <c r="BH112" s="19">
        <f t="shared" si="307"/>
        <v>222677.31137288944</v>
      </c>
      <c r="BI112" s="19">
        <f t="shared" si="307"/>
        <v>227130.85760034723</v>
      </c>
      <c r="BJ112" s="19">
        <f t="shared" si="307"/>
        <v>231673.47475235417</v>
      </c>
      <c r="BK112" s="19">
        <f t="shared" si="307"/>
        <v>236306.94424740126</v>
      </c>
      <c r="BL112" s="19">
        <f t="shared" si="307"/>
        <v>241033.0831323493</v>
      </c>
      <c r="BM112" s="19">
        <f t="shared" si="307"/>
        <v>245853.74479499628</v>
      </c>
      <c r="BN112" s="19">
        <f t="shared" si="307"/>
        <v>250770.8196908962</v>
      </c>
      <c r="BO112" s="19">
        <f t="shared" si="307"/>
        <v>255786.23608471412</v>
      </c>
      <c r="BP112" s="19">
        <f t="shared" si="307"/>
        <v>260901.9608064084</v>
      </c>
      <c r="BQ112" s="19">
        <f t="shared" si="307"/>
        <v>266120.00002253655</v>
      </c>
      <c r="BR112" s="19">
        <f t="shared" si="307"/>
        <v>271442.40002298728</v>
      </c>
      <c r="BS112" s="19">
        <f t="shared" si="307"/>
        <v>276871.248023447</v>
      </c>
      <c r="BT112" s="19">
        <f t="shared" si="307"/>
        <v>282408.67298391595</v>
      </c>
      <c r="BU112" s="19">
        <f t="shared" si="307"/>
        <v>288056.84644359426</v>
      </c>
      <c r="BV112" s="19">
        <f t="shared" si="307"/>
        <v>293817.98337246617</v>
      </c>
      <c r="BW112" s="19">
        <f t="shared" si="307"/>
        <v>299694.34303991549</v>
      </c>
      <c r="BX112" s="19">
        <f t="shared" si="307"/>
        <v>305688.22990071378</v>
      </c>
      <c r="BY112" s="19">
        <f t="shared" si="307"/>
        <v>311801.99449872808</v>
      </c>
      <c r="BZ112" s="19">
        <f t="shared" si="307"/>
        <v>318038.03438870265</v>
      </c>
      <c r="CA112" s="19">
        <f t="shared" si="307"/>
        <v>324398.7950764767</v>
      </c>
      <c r="CB112" s="19">
        <f t="shared" si="307"/>
        <v>330886.77097800624</v>
      </c>
      <c r="CC112" s="19">
        <f t="shared" si="307"/>
        <v>337504.50639756635</v>
      </c>
      <c r="CD112" s="19">
        <f t="shared" si="307"/>
        <v>344254.5965255177</v>
      </c>
      <c r="CE112" s="19">
        <f t="shared" si="307"/>
        <v>351139.68845602806</v>
      </c>
      <c r="CF112" s="19">
        <f t="shared" si="307"/>
        <v>358162.48222514865</v>
      </c>
      <c r="CG112" s="19">
        <f t="shared" si="307"/>
        <v>365325.73186965164</v>
      </c>
      <c r="CH112" s="19">
        <f t="shared" ref="CH112:CL112" si="308">CG112*(1+CH$4)</f>
        <v>372632.24650704471</v>
      </c>
      <c r="CI112" s="19">
        <f t="shared" si="308"/>
        <v>380084.89143718558</v>
      </c>
      <c r="CJ112" s="19">
        <f t="shared" si="308"/>
        <v>387686.5892659293</v>
      </c>
      <c r="CK112" s="19">
        <f t="shared" si="308"/>
        <v>395440.32105124788</v>
      </c>
      <c r="CL112" s="19">
        <f t="shared" si="308"/>
        <v>403349.12747227284</v>
      </c>
      <c r="CM112" s="19">
        <f>IF('Critères de recherche'!$N$13&gt;0.01,'EntenteJuil2019 (avec boni)'!O112*(1.01+'Critères de recherche'!$N$13),0)</f>
        <v>0</v>
      </c>
      <c r="CN112" s="19">
        <f t="shared" si="200"/>
        <v>0</v>
      </c>
      <c r="CO112" s="19">
        <f t="shared" si="200"/>
        <v>0</v>
      </c>
      <c r="CP112" s="19">
        <f t="shared" si="200"/>
        <v>0</v>
      </c>
    </row>
    <row r="113" spans="5:94" x14ac:dyDescent="0.25">
      <c r="E113" s="27" t="s">
        <v>31</v>
      </c>
      <c r="F113" s="17">
        <v>17</v>
      </c>
      <c r="G113" s="17">
        <v>17</v>
      </c>
      <c r="H113" s="17">
        <v>18</v>
      </c>
      <c r="I113" s="18">
        <v>81320</v>
      </c>
      <c r="J113" s="18">
        <v>82946</v>
      </c>
      <c r="K113" s="18">
        <v>84605</v>
      </c>
      <c r="L113" s="18">
        <v>86297</v>
      </c>
      <c r="M113" s="18">
        <v>88023</v>
      </c>
      <c r="N113" s="19">
        <v>91103.804999999993</v>
      </c>
      <c r="O113" s="21">
        <v>94083</v>
      </c>
      <c r="P113" s="18">
        <v>95965</v>
      </c>
      <c r="Q113" s="18">
        <v>98124</v>
      </c>
      <c r="R113" s="18">
        <v>99841</v>
      </c>
      <c r="S113" s="18">
        <v>101838</v>
      </c>
      <c r="T113" s="19">
        <f>IF('Critères de recherche'!$N$13&gt;0.01,CP113*(1+T$4),S113*(1+T$4))</f>
        <v>103874.76</v>
      </c>
      <c r="U113" s="19">
        <f t="shared" ref="U113" si="309">T113*(1+U$4)</f>
        <v>105952.2552</v>
      </c>
      <c r="V113" s="19">
        <f t="shared" ref="V113:CG113" si="310">U113*(1+V$4)</f>
        <v>108071.300304</v>
      </c>
      <c r="W113" s="19">
        <f t="shared" si="310"/>
        <v>110232.72631008</v>
      </c>
      <c r="X113" s="19">
        <f t="shared" si="310"/>
        <v>112437.38083628161</v>
      </c>
      <c r="Y113" s="19">
        <f t="shared" si="310"/>
        <v>114686.12845300724</v>
      </c>
      <c r="Z113" s="19">
        <f t="shared" si="310"/>
        <v>116979.85102206739</v>
      </c>
      <c r="AA113" s="19">
        <f t="shared" si="310"/>
        <v>119319.44804250874</v>
      </c>
      <c r="AB113" s="19">
        <f t="shared" si="310"/>
        <v>121705.83700335892</v>
      </c>
      <c r="AC113" s="19">
        <f t="shared" si="310"/>
        <v>124139.9537434261</v>
      </c>
      <c r="AD113" s="19">
        <f t="shared" si="310"/>
        <v>126622.75281829463</v>
      </c>
      <c r="AE113" s="19">
        <f t="shared" si="310"/>
        <v>129155.20787466053</v>
      </c>
      <c r="AF113" s="19">
        <f t="shared" si="310"/>
        <v>131738.31203215374</v>
      </c>
      <c r="AG113" s="19">
        <f t="shared" si="310"/>
        <v>134373.07827279682</v>
      </c>
      <c r="AH113" s="19">
        <f t="shared" si="310"/>
        <v>137060.53983825276</v>
      </c>
      <c r="AI113" s="19">
        <f t="shared" si="310"/>
        <v>139801.75063501782</v>
      </c>
      <c r="AJ113" s="19">
        <f t="shared" si="310"/>
        <v>142597.78564771818</v>
      </c>
      <c r="AK113" s="19">
        <f t="shared" si="310"/>
        <v>145449.74136067255</v>
      </c>
      <c r="AL113" s="19">
        <f t="shared" si="310"/>
        <v>148358.73618788601</v>
      </c>
      <c r="AM113" s="19">
        <f t="shared" si="310"/>
        <v>151325.91091164373</v>
      </c>
      <c r="AN113" s="19">
        <f t="shared" si="310"/>
        <v>154352.4291298766</v>
      </c>
      <c r="AO113" s="19">
        <f t="shared" si="310"/>
        <v>157439.47771247415</v>
      </c>
      <c r="AP113" s="19">
        <f t="shared" si="310"/>
        <v>160588.26726672365</v>
      </c>
      <c r="AQ113" s="19">
        <f t="shared" si="310"/>
        <v>163800.03261205813</v>
      </c>
      <c r="AR113" s="19">
        <f t="shared" si="310"/>
        <v>167076.0332642993</v>
      </c>
      <c r="AS113" s="19">
        <f t="shared" si="310"/>
        <v>170417.55392958529</v>
      </c>
      <c r="AT113" s="19">
        <f t="shared" si="310"/>
        <v>173825.90500817701</v>
      </c>
      <c r="AU113" s="19">
        <f t="shared" si="310"/>
        <v>177302.42310834056</v>
      </c>
      <c r="AV113" s="19">
        <f t="shared" si="310"/>
        <v>180848.47157050736</v>
      </c>
      <c r="AW113" s="19">
        <f t="shared" si="310"/>
        <v>184465.4410019175</v>
      </c>
      <c r="AX113" s="19">
        <f t="shared" si="310"/>
        <v>188154.74982195586</v>
      </c>
      <c r="AY113" s="19">
        <f t="shared" si="310"/>
        <v>191917.84481839498</v>
      </c>
      <c r="AZ113" s="19">
        <f t="shared" si="310"/>
        <v>195756.20171476289</v>
      </c>
      <c r="BA113" s="19">
        <f t="shared" si="310"/>
        <v>199671.32574905816</v>
      </c>
      <c r="BB113" s="19">
        <f t="shared" si="310"/>
        <v>203664.75226403933</v>
      </c>
      <c r="BC113" s="19">
        <f t="shared" si="310"/>
        <v>207738.04730932013</v>
      </c>
      <c r="BD113" s="19">
        <f t="shared" si="310"/>
        <v>211892.80825550653</v>
      </c>
      <c r="BE113" s="19">
        <f t="shared" si="310"/>
        <v>216130.66442061667</v>
      </c>
      <c r="BF113" s="19">
        <f t="shared" si="310"/>
        <v>220453.277709029</v>
      </c>
      <c r="BG113" s="19">
        <f t="shared" si="310"/>
        <v>224862.34326320959</v>
      </c>
      <c r="BH113" s="19">
        <f t="shared" si="310"/>
        <v>229359.59012847379</v>
      </c>
      <c r="BI113" s="19">
        <f t="shared" si="310"/>
        <v>233946.78193104328</v>
      </c>
      <c r="BJ113" s="19">
        <f t="shared" si="310"/>
        <v>238625.71756966415</v>
      </c>
      <c r="BK113" s="19">
        <f t="shared" si="310"/>
        <v>243398.23192105745</v>
      </c>
      <c r="BL113" s="19">
        <f t="shared" si="310"/>
        <v>248266.19655947862</v>
      </c>
      <c r="BM113" s="19">
        <f t="shared" si="310"/>
        <v>253231.52049066819</v>
      </c>
      <c r="BN113" s="19">
        <f t="shared" si="310"/>
        <v>258296.15090048156</v>
      </c>
      <c r="BO113" s="19">
        <f t="shared" si="310"/>
        <v>263462.07391849119</v>
      </c>
      <c r="BP113" s="19">
        <f t="shared" si="310"/>
        <v>268731.315396861</v>
      </c>
      <c r="BQ113" s="19">
        <f t="shared" si="310"/>
        <v>274105.9417047982</v>
      </c>
      <c r="BR113" s="19">
        <f t="shared" si="310"/>
        <v>279588.06053889415</v>
      </c>
      <c r="BS113" s="19">
        <f t="shared" si="310"/>
        <v>285179.82174967206</v>
      </c>
      <c r="BT113" s="19">
        <f t="shared" si="310"/>
        <v>290883.4181846655</v>
      </c>
      <c r="BU113" s="19">
        <f t="shared" si="310"/>
        <v>296701.08654835878</v>
      </c>
      <c r="BV113" s="19">
        <f t="shared" si="310"/>
        <v>302635.10827932594</v>
      </c>
      <c r="BW113" s="19">
        <f t="shared" si="310"/>
        <v>308687.81044491247</v>
      </c>
      <c r="BX113" s="19">
        <f t="shared" si="310"/>
        <v>314861.56665381073</v>
      </c>
      <c r="BY113" s="19">
        <f t="shared" si="310"/>
        <v>321158.79798688693</v>
      </c>
      <c r="BZ113" s="19">
        <f t="shared" si="310"/>
        <v>327581.97394662467</v>
      </c>
      <c r="CA113" s="19">
        <f t="shared" si="310"/>
        <v>334133.61342555715</v>
      </c>
      <c r="CB113" s="19">
        <f t="shared" si="310"/>
        <v>340816.2856940683</v>
      </c>
      <c r="CC113" s="19">
        <f t="shared" si="310"/>
        <v>347632.61140794965</v>
      </c>
      <c r="CD113" s="19">
        <f t="shared" si="310"/>
        <v>354585.26363610866</v>
      </c>
      <c r="CE113" s="19">
        <f t="shared" si="310"/>
        <v>361676.96890883084</v>
      </c>
      <c r="CF113" s="19">
        <f t="shared" si="310"/>
        <v>368910.50828700745</v>
      </c>
      <c r="CG113" s="19">
        <f t="shared" si="310"/>
        <v>376288.71845274762</v>
      </c>
      <c r="CH113" s="19">
        <f t="shared" ref="CH113:CL113" si="311">CG113*(1+CH$4)</f>
        <v>383814.49282180256</v>
      </c>
      <c r="CI113" s="19">
        <f t="shared" si="311"/>
        <v>391490.78267823864</v>
      </c>
      <c r="CJ113" s="19">
        <f t="shared" si="311"/>
        <v>399320.5983318034</v>
      </c>
      <c r="CK113" s="19">
        <f t="shared" si="311"/>
        <v>407307.01029843948</v>
      </c>
      <c r="CL113" s="19">
        <f t="shared" si="311"/>
        <v>415453.15050440829</v>
      </c>
      <c r="CM113" s="19">
        <f>IF('Critères de recherche'!$N$13&gt;0.01,'EntenteJuil2019 (avec boni)'!O113*(1.01+'Critères de recherche'!$N$13),0)</f>
        <v>0</v>
      </c>
      <c r="CN113" s="19">
        <f t="shared" si="200"/>
        <v>0</v>
      </c>
      <c r="CO113" s="19">
        <f t="shared" si="200"/>
        <v>0</v>
      </c>
      <c r="CP113" s="19">
        <f t="shared" si="200"/>
        <v>0</v>
      </c>
    </row>
    <row r="114" spans="5:94" x14ac:dyDescent="0.25">
      <c r="E114" s="27" t="s">
        <v>31</v>
      </c>
      <c r="F114" s="17">
        <v>18</v>
      </c>
      <c r="G114" s="17">
        <v>18</v>
      </c>
      <c r="H114" s="17">
        <v>18</v>
      </c>
      <c r="I114" s="18">
        <v>83353</v>
      </c>
      <c r="J114" s="18">
        <v>85020</v>
      </c>
      <c r="K114" s="18">
        <v>86720</v>
      </c>
      <c r="L114" s="18">
        <v>88454</v>
      </c>
      <c r="M114" s="18">
        <v>90223</v>
      </c>
      <c r="N114" s="19">
        <v>93380.804999999993</v>
      </c>
      <c r="O114" s="21">
        <v>97390</v>
      </c>
      <c r="P114" s="18">
        <v>99338</v>
      </c>
      <c r="Q114" s="18">
        <v>101573</v>
      </c>
      <c r="R114" s="18">
        <v>103351</v>
      </c>
      <c r="S114" s="18">
        <v>105418</v>
      </c>
      <c r="T114" s="19">
        <f>IF('Critères de recherche'!$N$13&gt;0.01,CP114*(1+T$4),S114*(1+T$4))</f>
        <v>107526.36</v>
      </c>
      <c r="U114" s="19">
        <f t="shared" ref="U114" si="312">T114*(1+U$4)</f>
        <v>109676.8872</v>
      </c>
      <c r="V114" s="19">
        <f t="shared" ref="V114:CG114" si="313">U114*(1+V$4)</f>
        <v>111870.424944</v>
      </c>
      <c r="W114" s="19">
        <f t="shared" si="313"/>
        <v>114107.83344288</v>
      </c>
      <c r="X114" s="19">
        <f t="shared" si="313"/>
        <v>116389.9901117376</v>
      </c>
      <c r="Y114" s="19">
        <f t="shared" si="313"/>
        <v>118717.78991397236</v>
      </c>
      <c r="Z114" s="19">
        <f t="shared" si="313"/>
        <v>121092.1457122518</v>
      </c>
      <c r="AA114" s="19">
        <f t="shared" si="313"/>
        <v>123513.98862649684</v>
      </c>
      <c r="AB114" s="19">
        <f t="shared" si="313"/>
        <v>125984.26839902678</v>
      </c>
      <c r="AC114" s="19">
        <f t="shared" si="313"/>
        <v>128503.95376700732</v>
      </c>
      <c r="AD114" s="19">
        <f t="shared" si="313"/>
        <v>131074.03284234746</v>
      </c>
      <c r="AE114" s="19">
        <f t="shared" si="313"/>
        <v>133695.51349919441</v>
      </c>
      <c r="AF114" s="19">
        <f t="shared" si="313"/>
        <v>136369.42376917831</v>
      </c>
      <c r="AG114" s="19">
        <f t="shared" si="313"/>
        <v>139096.81224456188</v>
      </c>
      <c r="AH114" s="19">
        <f t="shared" si="313"/>
        <v>141878.74848945311</v>
      </c>
      <c r="AI114" s="19">
        <f t="shared" si="313"/>
        <v>144716.32345924218</v>
      </c>
      <c r="AJ114" s="19">
        <f t="shared" si="313"/>
        <v>147610.64992842704</v>
      </c>
      <c r="AK114" s="19">
        <f t="shared" si="313"/>
        <v>150562.86292699559</v>
      </c>
      <c r="AL114" s="19">
        <f t="shared" si="313"/>
        <v>153574.12018553549</v>
      </c>
      <c r="AM114" s="19">
        <f t="shared" si="313"/>
        <v>156645.60258924621</v>
      </c>
      <c r="AN114" s="19">
        <f t="shared" si="313"/>
        <v>159778.51464103113</v>
      </c>
      <c r="AO114" s="19">
        <f t="shared" si="313"/>
        <v>162974.08493385176</v>
      </c>
      <c r="AP114" s="19">
        <f t="shared" si="313"/>
        <v>166233.56663252879</v>
      </c>
      <c r="AQ114" s="19">
        <f t="shared" si="313"/>
        <v>169558.23796517937</v>
      </c>
      <c r="AR114" s="19">
        <f t="shared" si="313"/>
        <v>172949.40272448296</v>
      </c>
      <c r="AS114" s="19">
        <f t="shared" si="313"/>
        <v>176408.39077897262</v>
      </c>
      <c r="AT114" s="19">
        <f t="shared" si="313"/>
        <v>179936.55859455207</v>
      </c>
      <c r="AU114" s="19">
        <f t="shared" si="313"/>
        <v>183535.28976644311</v>
      </c>
      <c r="AV114" s="19">
        <f t="shared" si="313"/>
        <v>187205.99556177197</v>
      </c>
      <c r="AW114" s="19">
        <f t="shared" si="313"/>
        <v>190950.1154730074</v>
      </c>
      <c r="AX114" s="19">
        <f t="shared" si="313"/>
        <v>194769.11778246757</v>
      </c>
      <c r="AY114" s="19">
        <f t="shared" si="313"/>
        <v>198664.50013811691</v>
      </c>
      <c r="AZ114" s="19">
        <f t="shared" si="313"/>
        <v>202637.79014087925</v>
      </c>
      <c r="BA114" s="19">
        <f t="shared" si="313"/>
        <v>206690.54594369684</v>
      </c>
      <c r="BB114" s="19">
        <f t="shared" si="313"/>
        <v>210824.35686257077</v>
      </c>
      <c r="BC114" s="19">
        <f t="shared" si="313"/>
        <v>215040.84399982219</v>
      </c>
      <c r="BD114" s="19">
        <f t="shared" si="313"/>
        <v>219341.66087981864</v>
      </c>
      <c r="BE114" s="19">
        <f t="shared" si="313"/>
        <v>223728.49409741501</v>
      </c>
      <c r="BF114" s="19">
        <f t="shared" si="313"/>
        <v>228203.0639793633</v>
      </c>
      <c r="BG114" s="19">
        <f t="shared" si="313"/>
        <v>232767.12525895057</v>
      </c>
      <c r="BH114" s="19">
        <f t="shared" si="313"/>
        <v>237422.4677641296</v>
      </c>
      <c r="BI114" s="19">
        <f t="shared" si="313"/>
        <v>242170.91711941219</v>
      </c>
      <c r="BJ114" s="19">
        <f t="shared" si="313"/>
        <v>247014.33546180042</v>
      </c>
      <c r="BK114" s="19">
        <f t="shared" si="313"/>
        <v>251954.62217103643</v>
      </c>
      <c r="BL114" s="19">
        <f t="shared" si="313"/>
        <v>256993.71461445716</v>
      </c>
      <c r="BM114" s="19">
        <f t="shared" si="313"/>
        <v>262133.5889067463</v>
      </c>
      <c r="BN114" s="19">
        <f t="shared" si="313"/>
        <v>267376.26068488124</v>
      </c>
      <c r="BO114" s="19">
        <f t="shared" si="313"/>
        <v>272723.78589857888</v>
      </c>
      <c r="BP114" s="19">
        <f t="shared" si="313"/>
        <v>278178.26161655044</v>
      </c>
      <c r="BQ114" s="19">
        <f t="shared" si="313"/>
        <v>283741.82684888144</v>
      </c>
      <c r="BR114" s="19">
        <f t="shared" si="313"/>
        <v>289416.66338585905</v>
      </c>
      <c r="BS114" s="19">
        <f t="shared" si="313"/>
        <v>295204.99665357627</v>
      </c>
      <c r="BT114" s="19">
        <f t="shared" si="313"/>
        <v>301109.09658664779</v>
      </c>
      <c r="BU114" s="19">
        <f t="shared" si="313"/>
        <v>307131.27851838077</v>
      </c>
      <c r="BV114" s="19">
        <f t="shared" si="313"/>
        <v>313273.90408874839</v>
      </c>
      <c r="BW114" s="19">
        <f t="shared" si="313"/>
        <v>319539.38217052334</v>
      </c>
      <c r="BX114" s="19">
        <f t="shared" si="313"/>
        <v>325930.16981393384</v>
      </c>
      <c r="BY114" s="19">
        <f t="shared" si="313"/>
        <v>332448.77321021253</v>
      </c>
      <c r="BZ114" s="19">
        <f t="shared" si="313"/>
        <v>339097.7486744168</v>
      </c>
      <c r="CA114" s="19">
        <f t="shared" si="313"/>
        <v>345879.70364790515</v>
      </c>
      <c r="CB114" s="19">
        <f t="shared" si="313"/>
        <v>352797.29772086325</v>
      </c>
      <c r="CC114" s="19">
        <f t="shared" si="313"/>
        <v>359853.24367528054</v>
      </c>
      <c r="CD114" s="19">
        <f t="shared" si="313"/>
        <v>367050.30854878615</v>
      </c>
      <c r="CE114" s="19">
        <f t="shared" si="313"/>
        <v>374391.3147197619</v>
      </c>
      <c r="CF114" s="19">
        <f t="shared" si="313"/>
        <v>381879.14101415715</v>
      </c>
      <c r="CG114" s="19">
        <f t="shared" si="313"/>
        <v>389516.72383444029</v>
      </c>
      <c r="CH114" s="19">
        <f t="shared" ref="CH114:CL114" si="314">CG114*(1+CH$4)</f>
        <v>397307.05831112911</v>
      </c>
      <c r="CI114" s="19">
        <f t="shared" si="314"/>
        <v>405253.19947735168</v>
      </c>
      <c r="CJ114" s="19">
        <f t="shared" si="314"/>
        <v>413358.2634668987</v>
      </c>
      <c r="CK114" s="19">
        <f t="shared" si="314"/>
        <v>421625.4287362367</v>
      </c>
      <c r="CL114" s="19">
        <f t="shared" si="314"/>
        <v>430057.93731096142</v>
      </c>
      <c r="CM114" s="19">
        <f>IF('Critères de recherche'!$N$13&gt;0.01,'EntenteJuil2019 (avec boni)'!O114*(1.01+'Critères de recherche'!$N$13),0)</f>
        <v>0</v>
      </c>
      <c r="CN114" s="19">
        <f t="shared" si="200"/>
        <v>0</v>
      </c>
      <c r="CO114" s="19">
        <f t="shared" si="200"/>
        <v>0</v>
      </c>
      <c r="CP114" s="19">
        <f t="shared" si="200"/>
        <v>0</v>
      </c>
    </row>
    <row r="116" spans="5:94" x14ac:dyDescent="0.25">
      <c r="O116" s="7"/>
      <c r="P116" s="8"/>
      <c r="Q116" s="9"/>
      <c r="R116" s="9"/>
      <c r="S116" s="9"/>
    </row>
    <row r="117" spans="5:94" x14ac:dyDescent="0.25">
      <c r="O117" s="6"/>
      <c r="Q117" s="9"/>
      <c r="R117" s="9"/>
      <c r="S117" s="9"/>
    </row>
    <row r="118" spans="5:94" x14ac:dyDescent="0.25">
      <c r="O118" s="7"/>
      <c r="Q118" s="9"/>
      <c r="R118" s="9"/>
      <c r="S118" s="9"/>
    </row>
    <row r="119" spans="5:94" x14ac:dyDescent="0.25">
      <c r="O119" s="6"/>
      <c r="Q119" s="9"/>
      <c r="R119" s="9"/>
      <c r="S119" s="9"/>
    </row>
  </sheetData>
  <autoFilter ref="E10:CL114" xr:uid="{FBE2A881-5C66-474C-90A1-6E86599D8DF3}"/>
  <phoneticPr fontId="6" type="noConversion"/>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3F1BE-CA4C-4D89-AF44-38B5488F8C09}">
  <dimension ref="E1:CL118"/>
  <sheetViews>
    <sheetView workbookViewId="0">
      <selection activeCell="N9" sqref="N9"/>
    </sheetView>
  </sheetViews>
  <sheetFormatPr baseColWidth="10" defaultRowHeight="15" x14ac:dyDescent="0.25"/>
  <cols>
    <col min="1" max="4" width="11.42578125" style="4"/>
    <col min="5" max="5" width="50.5703125" style="4" customWidth="1"/>
    <col min="6" max="15" width="11.42578125" style="4"/>
    <col min="16" max="18" width="13" style="4" bestFit="1" customWidth="1"/>
    <col min="19" max="16384" width="11.42578125" style="4"/>
  </cols>
  <sheetData>
    <row r="1" spans="5:90" ht="21" x14ac:dyDescent="0.35">
      <c r="F1" s="5" t="s">
        <v>5</v>
      </c>
      <c r="G1" s="5"/>
      <c r="H1" s="5"/>
      <c r="I1" s="5"/>
      <c r="J1" s="5"/>
      <c r="K1" s="5"/>
    </row>
    <row r="3" spans="5:90" x14ac:dyDescent="0.25">
      <c r="E3" s="10" t="s">
        <v>12</v>
      </c>
    </row>
    <row r="4" spans="5:90" x14ac:dyDescent="0.25">
      <c r="E4" s="4" t="s">
        <v>2</v>
      </c>
      <c r="M4" s="6">
        <v>0.02</v>
      </c>
      <c r="N4" s="6">
        <v>0.02</v>
      </c>
      <c r="O4" s="6">
        <v>0.02</v>
      </c>
      <c r="P4" s="6">
        <v>0.02</v>
      </c>
      <c r="Q4" s="6">
        <v>0.02</v>
      </c>
      <c r="R4" s="6">
        <v>0.02</v>
      </c>
      <c r="S4" s="6">
        <v>0.02</v>
      </c>
      <c r="T4" s="6">
        <v>0.02</v>
      </c>
      <c r="U4" s="6">
        <v>0.02</v>
      </c>
      <c r="V4" s="6">
        <v>0.02</v>
      </c>
      <c r="W4" s="6">
        <v>0.02</v>
      </c>
      <c r="X4" s="6">
        <v>0.02</v>
      </c>
      <c r="Y4" s="6">
        <v>0.02</v>
      </c>
      <c r="Z4" s="6">
        <v>0.02</v>
      </c>
      <c r="AA4" s="6">
        <v>0.02</v>
      </c>
      <c r="AB4" s="6">
        <v>0.02</v>
      </c>
      <c r="AC4" s="6">
        <v>0.02</v>
      </c>
      <c r="AD4" s="6">
        <v>0.02</v>
      </c>
      <c r="AE4" s="6">
        <v>0.02</v>
      </c>
      <c r="AF4" s="6">
        <v>0.02</v>
      </c>
      <c r="AG4" s="6">
        <v>0.02</v>
      </c>
      <c r="AH4" s="6">
        <v>0.02</v>
      </c>
      <c r="AI4" s="6">
        <v>0.02</v>
      </c>
      <c r="AJ4" s="6">
        <v>0.02</v>
      </c>
      <c r="AK4" s="6">
        <v>0.02</v>
      </c>
      <c r="AL4" s="6">
        <v>0.02</v>
      </c>
      <c r="AM4" s="6">
        <v>0.02</v>
      </c>
      <c r="AN4" s="6">
        <v>0.02</v>
      </c>
      <c r="AO4" s="6">
        <v>0.02</v>
      </c>
      <c r="AP4" s="6">
        <v>0.02</v>
      </c>
      <c r="AQ4" s="6">
        <v>0.02</v>
      </c>
      <c r="AR4" s="6">
        <v>0.02</v>
      </c>
      <c r="AS4" s="6">
        <v>0.02</v>
      </c>
      <c r="AT4" s="6">
        <v>0.02</v>
      </c>
      <c r="AU4" s="6">
        <v>0.02</v>
      </c>
      <c r="AV4" s="6">
        <v>0.02</v>
      </c>
      <c r="AW4" s="6">
        <v>0.02</v>
      </c>
      <c r="AX4" s="6">
        <v>0.02</v>
      </c>
      <c r="AY4" s="6">
        <v>0.02</v>
      </c>
      <c r="AZ4" s="6">
        <v>0.02</v>
      </c>
      <c r="BA4" s="6">
        <v>0.02</v>
      </c>
      <c r="BB4" s="6">
        <v>0.02</v>
      </c>
      <c r="BC4" s="6">
        <v>0.02</v>
      </c>
      <c r="BD4" s="6">
        <v>0.02</v>
      </c>
      <c r="BE4" s="6">
        <v>0.02</v>
      </c>
      <c r="BF4" s="6">
        <v>0.02</v>
      </c>
      <c r="BG4" s="6">
        <v>0.02</v>
      </c>
      <c r="BH4" s="6">
        <v>0.02</v>
      </c>
      <c r="BI4" s="6">
        <v>0.02</v>
      </c>
      <c r="BJ4" s="6">
        <v>0.02</v>
      </c>
      <c r="BK4" s="6">
        <v>0.02</v>
      </c>
      <c r="BL4" s="6">
        <v>0.02</v>
      </c>
      <c r="BM4" s="6">
        <v>0.02</v>
      </c>
      <c r="BN4" s="6">
        <v>0.02</v>
      </c>
      <c r="BO4" s="6">
        <v>0.02</v>
      </c>
      <c r="BP4" s="6">
        <v>0.02</v>
      </c>
      <c r="BQ4" s="6">
        <v>0.02</v>
      </c>
      <c r="BR4" s="6">
        <v>0.02</v>
      </c>
      <c r="BS4" s="6">
        <v>0.02</v>
      </c>
      <c r="BT4" s="6">
        <v>0.02</v>
      </c>
      <c r="BU4" s="6">
        <v>0.02</v>
      </c>
      <c r="BV4" s="6">
        <v>0.02</v>
      </c>
      <c r="BW4" s="6">
        <v>0.02</v>
      </c>
      <c r="BX4" s="6">
        <v>0.02</v>
      </c>
      <c r="BY4" s="6">
        <v>0.02</v>
      </c>
      <c r="BZ4" s="6">
        <v>0.02</v>
      </c>
      <c r="CA4" s="6">
        <v>0.02</v>
      </c>
      <c r="CB4" s="6">
        <v>0.02</v>
      </c>
      <c r="CC4" s="6">
        <v>0.02</v>
      </c>
      <c r="CD4" s="6">
        <v>0.02</v>
      </c>
      <c r="CE4" s="6">
        <v>0.02</v>
      </c>
      <c r="CF4" s="6">
        <v>0.02</v>
      </c>
      <c r="CG4" s="6">
        <v>0.02</v>
      </c>
      <c r="CH4" s="6">
        <v>0.02</v>
      </c>
      <c r="CI4" s="6">
        <v>0.02</v>
      </c>
      <c r="CJ4" s="6">
        <v>0.02</v>
      </c>
      <c r="CK4" s="6">
        <v>0.02</v>
      </c>
    </row>
    <row r="5" spans="5:90" x14ac:dyDescent="0.25">
      <c r="E5" s="4" t="s">
        <v>3</v>
      </c>
      <c r="M5" s="36"/>
      <c r="N5" s="37"/>
      <c r="O5" s="38"/>
      <c r="P5" s="36"/>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row>
    <row r="6" spans="5:90" x14ac:dyDescent="0.25">
      <c r="E6" s="4" t="s">
        <v>4</v>
      </c>
      <c r="M6" s="35">
        <v>3.9800000000000002E-2</v>
      </c>
      <c r="N6" s="35">
        <v>3.9800000000000002E-2</v>
      </c>
      <c r="O6" s="35">
        <v>3.9800000000000002E-2</v>
      </c>
      <c r="P6" s="35">
        <v>3.9800000000000002E-2</v>
      </c>
      <c r="Q6" s="35">
        <v>3.9800000000000002E-2</v>
      </c>
      <c r="R6" s="35">
        <v>3.9800000000000002E-2</v>
      </c>
      <c r="S6" s="35">
        <v>3.9800000000000002E-2</v>
      </c>
      <c r="T6" s="35">
        <v>3.9800000000000002E-2</v>
      </c>
      <c r="U6" s="35">
        <v>3.9800000000000002E-2</v>
      </c>
      <c r="V6" s="35">
        <v>3.9800000000000002E-2</v>
      </c>
      <c r="W6" s="35">
        <v>3.9800000000000002E-2</v>
      </c>
      <c r="X6" s="35">
        <v>3.9800000000000002E-2</v>
      </c>
      <c r="Y6" s="35">
        <v>3.9800000000000002E-2</v>
      </c>
      <c r="Z6" s="35">
        <v>3.9800000000000002E-2</v>
      </c>
      <c r="AA6" s="35">
        <v>3.9800000000000002E-2</v>
      </c>
      <c r="AB6" s="35">
        <v>3.9800000000000002E-2</v>
      </c>
      <c r="AC6" s="35">
        <v>3.9800000000000002E-2</v>
      </c>
      <c r="AD6" s="35">
        <v>3.9800000000000002E-2</v>
      </c>
      <c r="AE6" s="35">
        <v>3.9800000000000002E-2</v>
      </c>
      <c r="AF6" s="35">
        <v>3.9800000000000002E-2</v>
      </c>
      <c r="AG6" s="35">
        <v>3.9800000000000002E-2</v>
      </c>
      <c r="AH6" s="35">
        <v>3.9800000000000002E-2</v>
      </c>
      <c r="AI6" s="35">
        <v>3.9800000000000002E-2</v>
      </c>
      <c r="AJ6" s="35">
        <v>3.9800000000000002E-2</v>
      </c>
      <c r="AK6" s="35">
        <v>3.9800000000000002E-2</v>
      </c>
      <c r="AL6" s="35">
        <v>3.9800000000000002E-2</v>
      </c>
      <c r="AM6" s="35">
        <v>3.9800000000000002E-2</v>
      </c>
      <c r="AN6" s="35">
        <v>3.9800000000000002E-2</v>
      </c>
      <c r="AO6" s="35">
        <v>3.9800000000000002E-2</v>
      </c>
      <c r="AP6" s="35">
        <v>3.9800000000000002E-2</v>
      </c>
      <c r="AQ6" s="35">
        <v>3.9800000000000002E-2</v>
      </c>
      <c r="AR6" s="35">
        <v>3.9800000000000002E-2</v>
      </c>
      <c r="AS6" s="35">
        <v>3.9800000000000002E-2</v>
      </c>
      <c r="AT6" s="35">
        <v>3.9800000000000002E-2</v>
      </c>
      <c r="AU6" s="35">
        <v>3.9800000000000002E-2</v>
      </c>
      <c r="AV6" s="35">
        <v>3.9800000000000002E-2</v>
      </c>
      <c r="AW6" s="35">
        <v>3.9800000000000002E-2</v>
      </c>
      <c r="AX6" s="35">
        <v>3.9800000000000002E-2</v>
      </c>
      <c r="AY6" s="35">
        <v>3.9800000000000002E-2</v>
      </c>
      <c r="AZ6" s="35">
        <v>3.9800000000000002E-2</v>
      </c>
      <c r="BA6" s="35">
        <v>3.9800000000000002E-2</v>
      </c>
      <c r="BB6" s="35">
        <v>3.9800000000000002E-2</v>
      </c>
      <c r="BC6" s="35">
        <v>3.9800000000000002E-2</v>
      </c>
      <c r="BD6" s="35">
        <v>3.9800000000000002E-2</v>
      </c>
      <c r="BE6" s="35">
        <v>3.9800000000000002E-2</v>
      </c>
      <c r="BF6" s="35">
        <v>3.9800000000000002E-2</v>
      </c>
      <c r="BG6" s="35">
        <v>3.9800000000000002E-2</v>
      </c>
      <c r="BH6" s="35">
        <v>3.9800000000000002E-2</v>
      </c>
      <c r="BI6" s="35">
        <v>3.9800000000000002E-2</v>
      </c>
      <c r="BJ6" s="35">
        <v>3.9800000000000002E-2</v>
      </c>
      <c r="BK6" s="35">
        <v>3.9800000000000002E-2</v>
      </c>
      <c r="BL6" s="35">
        <v>3.9800000000000002E-2</v>
      </c>
      <c r="BM6" s="35">
        <v>3.9800000000000002E-2</v>
      </c>
      <c r="BN6" s="35">
        <v>3.9800000000000002E-2</v>
      </c>
      <c r="BO6" s="35">
        <v>3.9800000000000002E-2</v>
      </c>
      <c r="BP6" s="35">
        <v>3.9800000000000002E-2</v>
      </c>
      <c r="BQ6" s="35">
        <v>3.9800000000000002E-2</v>
      </c>
      <c r="BR6" s="35">
        <v>3.9800000000000002E-2</v>
      </c>
      <c r="BS6" s="35">
        <v>3.9800000000000002E-2</v>
      </c>
      <c r="BT6" s="35">
        <v>3.9800000000000002E-2</v>
      </c>
      <c r="BU6" s="35">
        <v>3.9800000000000002E-2</v>
      </c>
      <c r="BV6" s="35">
        <v>3.9800000000000002E-2</v>
      </c>
      <c r="BW6" s="35">
        <v>3.9800000000000002E-2</v>
      </c>
      <c r="BX6" s="35">
        <v>3.9800000000000002E-2</v>
      </c>
      <c r="BY6" s="35">
        <v>3.9800000000000002E-2</v>
      </c>
      <c r="BZ6" s="35">
        <v>3.9800000000000002E-2</v>
      </c>
      <c r="CA6" s="35">
        <v>3.9800000000000002E-2</v>
      </c>
      <c r="CB6" s="35">
        <v>3.9800000000000002E-2</v>
      </c>
      <c r="CC6" s="35">
        <v>3.9800000000000002E-2</v>
      </c>
      <c r="CD6" s="35">
        <v>3.9800000000000002E-2</v>
      </c>
      <c r="CE6" s="35">
        <v>3.9800000000000002E-2</v>
      </c>
      <c r="CF6" s="35">
        <v>3.9800000000000002E-2</v>
      </c>
      <c r="CG6" s="35">
        <v>3.9800000000000002E-2</v>
      </c>
      <c r="CH6" s="35">
        <v>3.9800000000000002E-2</v>
      </c>
      <c r="CI6" s="35">
        <v>3.9800000000000002E-2</v>
      </c>
      <c r="CJ6" s="35">
        <v>3.9800000000000002E-2</v>
      </c>
      <c r="CK6" s="35">
        <v>3.9800000000000002E-2</v>
      </c>
    </row>
    <row r="8" spans="5:90" ht="18.75" x14ac:dyDescent="0.3">
      <c r="E8" s="12"/>
      <c r="F8" s="13"/>
      <c r="G8" s="13"/>
      <c r="H8" s="13"/>
      <c r="I8" s="13"/>
      <c r="J8" s="13"/>
      <c r="K8" s="13"/>
      <c r="L8" s="13"/>
      <c r="M8" s="13"/>
      <c r="N8" s="14"/>
      <c r="O8" s="12"/>
      <c r="P8" s="12"/>
      <c r="Q8" s="12"/>
      <c r="R8" s="12"/>
    </row>
    <row r="9" spans="5:90" ht="45" x14ac:dyDescent="0.25">
      <c r="E9" s="15" t="s">
        <v>59</v>
      </c>
      <c r="F9" s="15" t="s">
        <v>0</v>
      </c>
      <c r="G9" s="15" t="s">
        <v>58</v>
      </c>
      <c r="H9" s="15" t="s">
        <v>192</v>
      </c>
      <c r="I9" s="15" t="s">
        <v>193</v>
      </c>
      <c r="J9" s="15" t="s">
        <v>194</v>
      </c>
      <c r="K9" s="15" t="s">
        <v>195</v>
      </c>
      <c r="L9" s="15" t="s">
        <v>1</v>
      </c>
      <c r="M9" s="15" t="s">
        <v>6</v>
      </c>
      <c r="N9" s="15" t="s">
        <v>7</v>
      </c>
      <c r="O9" s="15" t="s">
        <v>8</v>
      </c>
      <c r="P9" s="15" t="s">
        <v>9</v>
      </c>
      <c r="Q9" s="15" t="s">
        <v>10</v>
      </c>
      <c r="R9" s="15" t="s">
        <v>11</v>
      </c>
      <c r="S9" s="15" t="s">
        <v>61</v>
      </c>
      <c r="T9" s="15" t="s">
        <v>62</v>
      </c>
      <c r="U9" s="15" t="s">
        <v>63</v>
      </c>
      <c r="V9" s="15" t="s">
        <v>64</v>
      </c>
      <c r="W9" s="15" t="s">
        <v>65</v>
      </c>
      <c r="X9" s="15" t="s">
        <v>66</v>
      </c>
      <c r="Y9" s="15" t="s">
        <v>67</v>
      </c>
      <c r="Z9" s="15" t="s">
        <v>68</v>
      </c>
      <c r="AA9" s="15" t="s">
        <v>69</v>
      </c>
      <c r="AB9" s="15" t="s">
        <v>70</v>
      </c>
      <c r="AC9" s="15" t="s">
        <v>71</v>
      </c>
      <c r="AD9" s="15" t="s">
        <v>72</v>
      </c>
      <c r="AE9" s="15" t="s">
        <v>73</v>
      </c>
      <c r="AF9" s="15" t="s">
        <v>74</v>
      </c>
      <c r="AG9" s="15" t="s">
        <v>75</v>
      </c>
      <c r="AH9" s="15" t="s">
        <v>76</v>
      </c>
      <c r="AI9" s="15" t="s">
        <v>77</v>
      </c>
      <c r="AJ9" s="15" t="s">
        <v>78</v>
      </c>
      <c r="AK9" s="15" t="s">
        <v>79</v>
      </c>
      <c r="AL9" s="15" t="s">
        <v>80</v>
      </c>
      <c r="AM9" s="15" t="s">
        <v>81</v>
      </c>
      <c r="AN9" s="15" t="s">
        <v>82</v>
      </c>
      <c r="AO9" s="15" t="s">
        <v>83</v>
      </c>
      <c r="AP9" s="15" t="s">
        <v>84</v>
      </c>
      <c r="AQ9" s="15" t="s">
        <v>85</v>
      </c>
      <c r="AR9" s="15" t="s">
        <v>86</v>
      </c>
      <c r="AS9" s="15" t="s">
        <v>87</v>
      </c>
      <c r="AT9" s="15" t="s">
        <v>88</v>
      </c>
      <c r="AU9" s="15" t="s">
        <v>89</v>
      </c>
      <c r="AV9" s="15" t="s">
        <v>90</v>
      </c>
      <c r="AW9" s="15" t="s">
        <v>91</v>
      </c>
      <c r="AX9" s="15" t="s">
        <v>92</v>
      </c>
      <c r="AY9" s="15" t="s">
        <v>93</v>
      </c>
      <c r="AZ9" s="15" t="s">
        <v>94</v>
      </c>
      <c r="BA9" s="15" t="s">
        <v>95</v>
      </c>
      <c r="BB9" s="15" t="s">
        <v>96</v>
      </c>
      <c r="BC9" s="15" t="s">
        <v>97</v>
      </c>
      <c r="BD9" s="15" t="s">
        <v>98</v>
      </c>
      <c r="BE9" s="15" t="s">
        <v>99</v>
      </c>
      <c r="BF9" s="15" t="s">
        <v>100</v>
      </c>
      <c r="BG9" s="15" t="s">
        <v>101</v>
      </c>
      <c r="BH9" s="15" t="s">
        <v>102</v>
      </c>
      <c r="BI9" s="15" t="s">
        <v>103</v>
      </c>
      <c r="BJ9" s="15" t="s">
        <v>104</v>
      </c>
      <c r="BK9" s="15" t="s">
        <v>105</v>
      </c>
      <c r="BL9" s="15" t="s">
        <v>106</v>
      </c>
      <c r="BM9" s="15" t="s">
        <v>107</v>
      </c>
      <c r="BN9" s="15" t="s">
        <v>108</v>
      </c>
      <c r="BO9" s="15" t="s">
        <v>109</v>
      </c>
      <c r="BP9" s="15" t="s">
        <v>110</v>
      </c>
      <c r="BQ9" s="15" t="s">
        <v>111</v>
      </c>
      <c r="BR9" s="15" t="s">
        <v>112</v>
      </c>
      <c r="BS9" s="15" t="s">
        <v>113</v>
      </c>
      <c r="BT9" s="15" t="s">
        <v>114</v>
      </c>
      <c r="BU9" s="15" t="s">
        <v>115</v>
      </c>
      <c r="BV9" s="15" t="s">
        <v>116</v>
      </c>
      <c r="BW9" s="15" t="s">
        <v>117</v>
      </c>
      <c r="BX9" s="15" t="s">
        <v>118</v>
      </c>
      <c r="BY9" s="15" t="s">
        <v>119</v>
      </c>
      <c r="BZ9" s="15" t="s">
        <v>120</v>
      </c>
      <c r="CA9" s="15" t="s">
        <v>121</v>
      </c>
      <c r="CB9" s="15" t="s">
        <v>122</v>
      </c>
      <c r="CC9" s="15" t="s">
        <v>123</v>
      </c>
      <c r="CD9" s="15" t="s">
        <v>124</v>
      </c>
      <c r="CE9" s="15" t="s">
        <v>125</v>
      </c>
      <c r="CF9" s="15" t="s">
        <v>126</v>
      </c>
      <c r="CG9" s="15" t="s">
        <v>127</v>
      </c>
      <c r="CH9" s="15" t="s">
        <v>128</v>
      </c>
      <c r="CI9" s="15" t="s">
        <v>129</v>
      </c>
      <c r="CJ9" s="15" t="s">
        <v>130</v>
      </c>
      <c r="CK9" s="15" t="s">
        <v>131</v>
      </c>
    </row>
    <row r="10" spans="5:90" x14ac:dyDescent="0.25">
      <c r="E10" s="27" t="s">
        <v>17</v>
      </c>
      <c r="F10" s="17">
        <v>1</v>
      </c>
      <c r="G10" s="17">
        <v>7</v>
      </c>
      <c r="H10" s="18">
        <v>33568</v>
      </c>
      <c r="I10" s="18">
        <v>34239</v>
      </c>
      <c r="J10" s="18">
        <v>34924</v>
      </c>
      <c r="K10" s="18">
        <v>35622</v>
      </c>
      <c r="L10" s="18">
        <v>36334</v>
      </c>
      <c r="M10" s="19">
        <f>L10*(1+M$4)</f>
        <v>37060.68</v>
      </c>
      <c r="N10" s="19">
        <f t="shared" ref="N10:R10" si="0">M10*(1+N$4)</f>
        <v>37801.893600000003</v>
      </c>
      <c r="O10" s="19">
        <f t="shared" si="0"/>
        <v>38557.931472000004</v>
      </c>
      <c r="P10" s="19">
        <f t="shared" si="0"/>
        <v>39329.090101440008</v>
      </c>
      <c r="Q10" s="19">
        <f t="shared" si="0"/>
        <v>40115.671903468807</v>
      </c>
      <c r="R10" s="19">
        <f t="shared" si="0"/>
        <v>40917.98534153818</v>
      </c>
      <c r="S10" s="19">
        <f t="shared" ref="S10:AP10" si="1">R10*(1+S$4)</f>
        <v>41736.345048368945</v>
      </c>
      <c r="T10" s="19">
        <f t="shared" si="1"/>
        <v>42571.071949336321</v>
      </c>
      <c r="U10" s="19">
        <f t="shared" si="1"/>
        <v>43422.493388323048</v>
      </c>
      <c r="V10" s="19">
        <f t="shared" si="1"/>
        <v>44290.943256089507</v>
      </c>
      <c r="W10" s="19">
        <f t="shared" si="1"/>
        <v>45176.762121211301</v>
      </c>
      <c r="X10" s="19">
        <f t="shared" si="1"/>
        <v>46080.297363635531</v>
      </c>
      <c r="Y10" s="19">
        <f t="shared" si="1"/>
        <v>47001.903310908245</v>
      </c>
      <c r="Z10" s="19">
        <f t="shared" si="1"/>
        <v>47941.941377126408</v>
      </c>
      <c r="AA10" s="19">
        <f t="shared" si="1"/>
        <v>48900.780204668939</v>
      </c>
      <c r="AB10" s="19">
        <f t="shared" si="1"/>
        <v>49878.795808762319</v>
      </c>
      <c r="AC10" s="19">
        <f t="shared" si="1"/>
        <v>50876.37172493757</v>
      </c>
      <c r="AD10" s="19">
        <f t="shared" si="1"/>
        <v>51893.899159436325</v>
      </c>
      <c r="AE10" s="19">
        <f t="shared" si="1"/>
        <v>52931.777142625055</v>
      </c>
      <c r="AF10" s="19">
        <f t="shared" si="1"/>
        <v>53990.412685477553</v>
      </c>
      <c r="AG10" s="19">
        <f t="shared" si="1"/>
        <v>55070.220939187107</v>
      </c>
      <c r="AH10" s="19">
        <f t="shared" si="1"/>
        <v>56171.62535797085</v>
      </c>
      <c r="AI10" s="19">
        <f t="shared" si="1"/>
        <v>57295.057865130271</v>
      </c>
      <c r="AJ10" s="19">
        <f t="shared" si="1"/>
        <v>58440.959022432879</v>
      </c>
      <c r="AK10" s="19">
        <f t="shared" si="1"/>
        <v>59609.778202881535</v>
      </c>
      <c r="AL10" s="19">
        <f t="shared" si="1"/>
        <v>60801.973766939169</v>
      </c>
      <c r="AM10" s="19">
        <f t="shared" si="1"/>
        <v>62018.01324227795</v>
      </c>
      <c r="AN10" s="19">
        <f t="shared" si="1"/>
        <v>63258.373507123513</v>
      </c>
      <c r="AO10" s="19">
        <f t="shared" si="1"/>
        <v>64523.540977265984</v>
      </c>
      <c r="AP10" s="19">
        <f t="shared" si="1"/>
        <v>65814.011796811305</v>
      </c>
      <c r="AQ10" s="19">
        <f t="shared" ref="AQ10:CK10" si="2">AP10*(1+AQ$4)</f>
        <v>67130.292032747529</v>
      </c>
      <c r="AR10" s="19">
        <f t="shared" si="2"/>
        <v>68472.897873402486</v>
      </c>
      <c r="AS10" s="19">
        <f t="shared" si="2"/>
        <v>69842.35583087054</v>
      </c>
      <c r="AT10" s="19">
        <f t="shared" si="2"/>
        <v>71239.202947487953</v>
      </c>
      <c r="AU10" s="19">
        <f t="shared" si="2"/>
        <v>72663.987006437717</v>
      </c>
      <c r="AV10" s="19">
        <f t="shared" si="2"/>
        <v>74117.266746566471</v>
      </c>
      <c r="AW10" s="19">
        <f t="shared" si="2"/>
        <v>75599.612081497806</v>
      </c>
      <c r="AX10" s="19">
        <f t="shared" si="2"/>
        <v>77111.604323127758</v>
      </c>
      <c r="AY10" s="19">
        <f t="shared" si="2"/>
        <v>78653.836409590309</v>
      </c>
      <c r="AZ10" s="19">
        <f t="shared" si="2"/>
        <v>80226.913137782118</v>
      </c>
      <c r="BA10" s="19">
        <f t="shared" si="2"/>
        <v>81831.451400537757</v>
      </c>
      <c r="BB10" s="19">
        <f t="shared" si="2"/>
        <v>83468.080428548506</v>
      </c>
      <c r="BC10" s="19">
        <f t="shared" si="2"/>
        <v>85137.442037119472</v>
      </c>
      <c r="BD10" s="19">
        <f t="shared" si="2"/>
        <v>86840.190877861867</v>
      </c>
      <c r="BE10" s="19">
        <f t="shared" si="2"/>
        <v>88576.994695419111</v>
      </c>
      <c r="BF10" s="19">
        <f t="shared" si="2"/>
        <v>90348.534589327493</v>
      </c>
      <c r="BG10" s="19">
        <f t="shared" si="2"/>
        <v>92155.505281114049</v>
      </c>
      <c r="BH10" s="19">
        <f t="shared" si="2"/>
        <v>93998.615386736332</v>
      </c>
      <c r="BI10" s="19">
        <f t="shared" si="2"/>
        <v>95878.587694471062</v>
      </c>
      <c r="BJ10" s="19">
        <f t="shared" si="2"/>
        <v>97796.159448360486</v>
      </c>
      <c r="BK10" s="19">
        <f t="shared" si="2"/>
        <v>99752.082637327694</v>
      </c>
      <c r="BL10" s="19">
        <f t="shared" si="2"/>
        <v>101747.12429007425</v>
      </c>
      <c r="BM10" s="19">
        <f t="shared" si="2"/>
        <v>103782.06677587573</v>
      </c>
      <c r="BN10" s="19">
        <f t="shared" si="2"/>
        <v>105857.70811139325</v>
      </c>
      <c r="BO10" s="19">
        <f t="shared" si="2"/>
        <v>107974.86227362111</v>
      </c>
      <c r="BP10" s="19">
        <f t="shared" si="2"/>
        <v>110134.35951909353</v>
      </c>
      <c r="BQ10" s="19">
        <f t="shared" si="2"/>
        <v>112337.0467094754</v>
      </c>
      <c r="BR10" s="19">
        <f t="shared" si="2"/>
        <v>114583.78764366491</v>
      </c>
      <c r="BS10" s="19">
        <f t="shared" si="2"/>
        <v>116875.46339653821</v>
      </c>
      <c r="BT10" s="19">
        <f t="shared" si="2"/>
        <v>119212.97266446898</v>
      </c>
      <c r="BU10" s="19">
        <f t="shared" si="2"/>
        <v>121597.23211775837</v>
      </c>
      <c r="BV10" s="19">
        <f t="shared" si="2"/>
        <v>124029.17676011354</v>
      </c>
      <c r="BW10" s="19">
        <f t="shared" si="2"/>
        <v>126509.76029531581</v>
      </c>
      <c r="BX10" s="19">
        <f t="shared" si="2"/>
        <v>129039.95550122212</v>
      </c>
      <c r="BY10" s="19">
        <f t="shared" si="2"/>
        <v>131620.75461124658</v>
      </c>
      <c r="BZ10" s="19">
        <f t="shared" si="2"/>
        <v>134253.1697034715</v>
      </c>
      <c r="CA10" s="19">
        <f t="shared" si="2"/>
        <v>136938.23309754094</v>
      </c>
      <c r="CB10" s="19">
        <f t="shared" si="2"/>
        <v>139676.99775949176</v>
      </c>
      <c r="CC10" s="19">
        <f t="shared" si="2"/>
        <v>142470.53771468159</v>
      </c>
      <c r="CD10" s="19">
        <f t="shared" si="2"/>
        <v>145319.94846897523</v>
      </c>
      <c r="CE10" s="19">
        <f t="shared" si="2"/>
        <v>148226.34743835474</v>
      </c>
      <c r="CF10" s="19">
        <f t="shared" si="2"/>
        <v>151190.87438712185</v>
      </c>
      <c r="CG10" s="19">
        <f t="shared" si="2"/>
        <v>154214.69187486428</v>
      </c>
      <c r="CH10" s="19">
        <f t="shared" si="2"/>
        <v>157298.98571236158</v>
      </c>
      <c r="CI10" s="19">
        <f t="shared" si="2"/>
        <v>160444.9654266088</v>
      </c>
      <c r="CJ10" s="19">
        <f t="shared" si="2"/>
        <v>163653.86473514099</v>
      </c>
      <c r="CK10" s="19">
        <f t="shared" si="2"/>
        <v>166926.94202984381</v>
      </c>
      <c r="CL10" s="19"/>
    </row>
    <row r="11" spans="5:90" x14ac:dyDescent="0.25">
      <c r="E11" s="27" t="s">
        <v>17</v>
      </c>
      <c r="F11" s="17">
        <v>2</v>
      </c>
      <c r="G11" s="17">
        <v>7</v>
      </c>
      <c r="H11" s="18">
        <v>34741</v>
      </c>
      <c r="I11" s="18">
        <v>35436</v>
      </c>
      <c r="J11" s="18">
        <v>36145</v>
      </c>
      <c r="K11" s="18">
        <v>36868</v>
      </c>
      <c r="L11" s="18">
        <v>37605</v>
      </c>
      <c r="M11" s="19">
        <f t="shared" ref="M11:R11" si="3">L11*(1+M$4)</f>
        <v>38357.1</v>
      </c>
      <c r="N11" s="19">
        <f t="shared" si="3"/>
        <v>39124.241999999998</v>
      </c>
      <c r="O11" s="19">
        <f t="shared" si="3"/>
        <v>39906.726839999996</v>
      </c>
      <c r="P11" s="19">
        <f t="shared" si="3"/>
        <v>40704.8613768</v>
      </c>
      <c r="Q11" s="19">
        <f t="shared" si="3"/>
        <v>41518.958604336003</v>
      </c>
      <c r="R11" s="19">
        <f t="shared" si="3"/>
        <v>42349.337776422726</v>
      </c>
      <c r="S11" s="19">
        <f t="shared" ref="S11:AP11" si="4">R11*(1+S$4)</f>
        <v>43196.324531951184</v>
      </c>
      <c r="T11" s="19">
        <f t="shared" si="4"/>
        <v>44060.251022590208</v>
      </c>
      <c r="U11" s="19">
        <f t="shared" si="4"/>
        <v>44941.45604304201</v>
      </c>
      <c r="V11" s="19">
        <f t="shared" si="4"/>
        <v>45840.285163902852</v>
      </c>
      <c r="W11" s="19">
        <f t="shared" si="4"/>
        <v>46757.090867180908</v>
      </c>
      <c r="X11" s="19">
        <f t="shared" si="4"/>
        <v>47692.232684524526</v>
      </c>
      <c r="Y11" s="19">
        <f t="shared" si="4"/>
        <v>48646.077338215015</v>
      </c>
      <c r="Z11" s="19">
        <f t="shared" si="4"/>
        <v>49618.998884979315</v>
      </c>
      <c r="AA11" s="19">
        <f t="shared" si="4"/>
        <v>50611.378862678903</v>
      </c>
      <c r="AB11" s="19">
        <f t="shared" si="4"/>
        <v>51623.606439932482</v>
      </c>
      <c r="AC11" s="19">
        <f t="shared" si="4"/>
        <v>52656.078568731136</v>
      </c>
      <c r="AD11" s="19">
        <f t="shared" si="4"/>
        <v>53709.200140105757</v>
      </c>
      <c r="AE11" s="19">
        <f t="shared" si="4"/>
        <v>54783.384142907875</v>
      </c>
      <c r="AF11" s="19">
        <f t="shared" si="4"/>
        <v>55879.05182576603</v>
      </c>
      <c r="AG11" s="19">
        <f t="shared" si="4"/>
        <v>56996.632862281353</v>
      </c>
      <c r="AH11" s="19">
        <f t="shared" si="4"/>
        <v>58136.565519526979</v>
      </c>
      <c r="AI11" s="19">
        <f t="shared" si="4"/>
        <v>59299.296829917519</v>
      </c>
      <c r="AJ11" s="19">
        <f t="shared" si="4"/>
        <v>60485.282766515869</v>
      </c>
      <c r="AK11" s="19">
        <f t="shared" si="4"/>
        <v>61694.988421846188</v>
      </c>
      <c r="AL11" s="19">
        <f t="shared" si="4"/>
        <v>62928.888190283113</v>
      </c>
      <c r="AM11" s="19">
        <f t="shared" si="4"/>
        <v>64187.465954088773</v>
      </c>
      <c r="AN11" s="19">
        <f t="shared" si="4"/>
        <v>65471.21527317055</v>
      </c>
      <c r="AO11" s="19">
        <f t="shared" si="4"/>
        <v>66780.639578633956</v>
      </c>
      <c r="AP11" s="19">
        <f t="shared" si="4"/>
        <v>68116.252370206639</v>
      </c>
      <c r="AQ11" s="19">
        <f t="shared" ref="AQ11:CK11" si="5">AP11*(1+AQ$4)</f>
        <v>69478.577417610766</v>
      </c>
      <c r="AR11" s="19">
        <f t="shared" si="5"/>
        <v>70868.148965962988</v>
      </c>
      <c r="AS11" s="19">
        <f t="shared" si="5"/>
        <v>72285.511945282255</v>
      </c>
      <c r="AT11" s="19">
        <f t="shared" si="5"/>
        <v>73731.222184187907</v>
      </c>
      <c r="AU11" s="19">
        <f t="shared" si="5"/>
        <v>75205.846627871666</v>
      </c>
      <c r="AV11" s="19">
        <f t="shared" si="5"/>
        <v>76709.963560429096</v>
      </c>
      <c r="AW11" s="19">
        <f t="shared" si="5"/>
        <v>78244.162831637674</v>
      </c>
      <c r="AX11" s="19">
        <f t="shared" si="5"/>
        <v>79809.046088270436</v>
      </c>
      <c r="AY11" s="19">
        <f t="shared" si="5"/>
        <v>81405.227010035844</v>
      </c>
      <c r="AZ11" s="19">
        <f t="shared" si="5"/>
        <v>83033.331550236559</v>
      </c>
      <c r="BA11" s="19">
        <f t="shared" si="5"/>
        <v>84693.998181241288</v>
      </c>
      <c r="BB11" s="19">
        <f t="shared" si="5"/>
        <v>86387.878144866118</v>
      </c>
      <c r="BC11" s="19">
        <f t="shared" si="5"/>
        <v>88115.635707763446</v>
      </c>
      <c r="BD11" s="19">
        <f t="shared" si="5"/>
        <v>89877.948421918714</v>
      </c>
      <c r="BE11" s="19">
        <f t="shared" si="5"/>
        <v>91675.507390357088</v>
      </c>
      <c r="BF11" s="19">
        <f t="shared" si="5"/>
        <v>93509.017538164233</v>
      </c>
      <c r="BG11" s="19">
        <f t="shared" si="5"/>
        <v>95379.19788892752</v>
      </c>
      <c r="BH11" s="19">
        <f t="shared" si="5"/>
        <v>97286.781846706072</v>
      </c>
      <c r="BI11" s="19">
        <f t="shared" si="5"/>
        <v>99232.5174836402</v>
      </c>
      <c r="BJ11" s="19">
        <f t="shared" si="5"/>
        <v>101217.16783331301</v>
      </c>
      <c r="BK11" s="19">
        <f t="shared" si="5"/>
        <v>103241.51118997927</v>
      </c>
      <c r="BL11" s="19">
        <f t="shared" si="5"/>
        <v>105306.34141377885</v>
      </c>
      <c r="BM11" s="19">
        <f t="shared" si="5"/>
        <v>107412.46824205443</v>
      </c>
      <c r="BN11" s="19">
        <f t="shared" si="5"/>
        <v>109560.71760689552</v>
      </c>
      <c r="BO11" s="19">
        <f t="shared" si="5"/>
        <v>111751.93195903343</v>
      </c>
      <c r="BP11" s="19">
        <f t="shared" si="5"/>
        <v>113986.9705982141</v>
      </c>
      <c r="BQ11" s="19">
        <f t="shared" si="5"/>
        <v>116266.71001017839</v>
      </c>
      <c r="BR11" s="19">
        <f t="shared" si="5"/>
        <v>118592.04421038195</v>
      </c>
      <c r="BS11" s="19">
        <f t="shared" si="5"/>
        <v>120963.8850945896</v>
      </c>
      <c r="BT11" s="19">
        <f t="shared" si="5"/>
        <v>123383.1627964814</v>
      </c>
      <c r="BU11" s="19">
        <f t="shared" si="5"/>
        <v>125850.82605241102</v>
      </c>
      <c r="BV11" s="19">
        <f t="shared" si="5"/>
        <v>128367.84257345925</v>
      </c>
      <c r="BW11" s="19">
        <f t="shared" si="5"/>
        <v>130935.19942492843</v>
      </c>
      <c r="BX11" s="19">
        <f t="shared" si="5"/>
        <v>133553.903413427</v>
      </c>
      <c r="BY11" s="19">
        <f t="shared" si="5"/>
        <v>136224.98148169555</v>
      </c>
      <c r="BZ11" s="19">
        <f t="shared" si="5"/>
        <v>138949.48111132946</v>
      </c>
      <c r="CA11" s="19">
        <f t="shared" si="5"/>
        <v>141728.47073355605</v>
      </c>
      <c r="CB11" s="19">
        <f t="shared" si="5"/>
        <v>144563.04014822718</v>
      </c>
      <c r="CC11" s="19">
        <f t="shared" si="5"/>
        <v>147454.30095119172</v>
      </c>
      <c r="CD11" s="19">
        <f t="shared" si="5"/>
        <v>150403.38697021556</v>
      </c>
      <c r="CE11" s="19">
        <f t="shared" si="5"/>
        <v>153411.45470961987</v>
      </c>
      <c r="CF11" s="19">
        <f t="shared" si="5"/>
        <v>156479.68380381225</v>
      </c>
      <c r="CG11" s="19">
        <f t="shared" si="5"/>
        <v>159609.27747988849</v>
      </c>
      <c r="CH11" s="19">
        <f t="shared" si="5"/>
        <v>162801.46302948627</v>
      </c>
      <c r="CI11" s="19">
        <f t="shared" si="5"/>
        <v>166057.49229007601</v>
      </c>
      <c r="CJ11" s="19">
        <f t="shared" si="5"/>
        <v>169378.64213587754</v>
      </c>
      <c r="CK11" s="19">
        <f t="shared" si="5"/>
        <v>172766.21497859509</v>
      </c>
      <c r="CL11" s="19"/>
    </row>
    <row r="12" spans="5:90" x14ac:dyDescent="0.25">
      <c r="E12" s="27" t="s">
        <v>17</v>
      </c>
      <c r="F12" s="17">
        <v>3</v>
      </c>
      <c r="G12" s="17">
        <v>7</v>
      </c>
      <c r="H12" s="18">
        <v>35953</v>
      </c>
      <c r="I12" s="18">
        <v>36672</v>
      </c>
      <c r="J12" s="18">
        <v>37405</v>
      </c>
      <c r="K12" s="18">
        <v>38153</v>
      </c>
      <c r="L12" s="18">
        <v>38916</v>
      </c>
      <c r="M12" s="19">
        <f t="shared" ref="M12:R12" si="6">L12*(1+M$4)</f>
        <v>39694.32</v>
      </c>
      <c r="N12" s="19">
        <f t="shared" si="6"/>
        <v>40488.206400000003</v>
      </c>
      <c r="O12" s="19">
        <f t="shared" si="6"/>
        <v>41297.970528000005</v>
      </c>
      <c r="P12" s="19">
        <f t="shared" si="6"/>
        <v>42123.92993856001</v>
      </c>
      <c r="Q12" s="19">
        <f t="shared" si="6"/>
        <v>42966.408537331212</v>
      </c>
      <c r="R12" s="19">
        <f t="shared" si="6"/>
        <v>43825.736708077835</v>
      </c>
      <c r="S12" s="19">
        <f t="shared" ref="S12:AP12" si="7">R12*(1+S$4)</f>
        <v>44702.251442239394</v>
      </c>
      <c r="T12" s="19">
        <f t="shared" si="7"/>
        <v>45596.296471084184</v>
      </c>
      <c r="U12" s="19">
        <f t="shared" si="7"/>
        <v>46508.222400505867</v>
      </c>
      <c r="V12" s="19">
        <f t="shared" si="7"/>
        <v>47438.386848515984</v>
      </c>
      <c r="W12" s="19">
        <f t="shared" si="7"/>
        <v>48387.154585486307</v>
      </c>
      <c r="X12" s="19">
        <f t="shared" si="7"/>
        <v>49354.897677196037</v>
      </c>
      <c r="Y12" s="19">
        <f t="shared" si="7"/>
        <v>50341.995630739955</v>
      </c>
      <c r="Z12" s="19">
        <f t="shared" si="7"/>
        <v>51348.835543354755</v>
      </c>
      <c r="AA12" s="19">
        <f t="shared" si="7"/>
        <v>52375.812254221848</v>
      </c>
      <c r="AB12" s="19">
        <f t="shared" si="7"/>
        <v>53423.328499306284</v>
      </c>
      <c r="AC12" s="19">
        <f t="shared" si="7"/>
        <v>54491.795069292413</v>
      </c>
      <c r="AD12" s="19">
        <f t="shared" si="7"/>
        <v>55581.630970678263</v>
      </c>
      <c r="AE12" s="19">
        <f t="shared" si="7"/>
        <v>56693.263590091832</v>
      </c>
      <c r="AF12" s="19">
        <f t="shared" si="7"/>
        <v>57827.128861893667</v>
      </c>
      <c r="AG12" s="19">
        <f t="shared" si="7"/>
        <v>58983.67143913154</v>
      </c>
      <c r="AH12" s="19">
        <f t="shared" si="7"/>
        <v>60163.344867914173</v>
      </c>
      <c r="AI12" s="19">
        <f t="shared" si="7"/>
        <v>61366.611765272457</v>
      </c>
      <c r="AJ12" s="19">
        <f t="shared" si="7"/>
        <v>62593.944000577911</v>
      </c>
      <c r="AK12" s="19">
        <f t="shared" si="7"/>
        <v>63845.822880589469</v>
      </c>
      <c r="AL12" s="19">
        <f t="shared" si="7"/>
        <v>65122.73933820126</v>
      </c>
      <c r="AM12" s="19">
        <f t="shared" si="7"/>
        <v>66425.194124965288</v>
      </c>
      <c r="AN12" s="19">
        <f t="shared" si="7"/>
        <v>67753.698007464598</v>
      </c>
      <c r="AO12" s="19">
        <f t="shared" si="7"/>
        <v>69108.771967613895</v>
      </c>
      <c r="AP12" s="19">
        <f t="shared" si="7"/>
        <v>70490.947406966181</v>
      </c>
      <c r="AQ12" s="19">
        <f t="shared" ref="AQ12:CK12" si="8">AP12*(1+AQ$4)</f>
        <v>71900.766355105501</v>
      </c>
      <c r="AR12" s="19">
        <f t="shared" si="8"/>
        <v>73338.781682207613</v>
      </c>
      <c r="AS12" s="19">
        <f t="shared" si="8"/>
        <v>74805.557315851765</v>
      </c>
      <c r="AT12" s="19">
        <f t="shared" si="8"/>
        <v>76301.668462168804</v>
      </c>
      <c r="AU12" s="19">
        <f t="shared" si="8"/>
        <v>77827.701831412181</v>
      </c>
      <c r="AV12" s="19">
        <f t="shared" si="8"/>
        <v>79384.255868040433</v>
      </c>
      <c r="AW12" s="19">
        <f t="shared" si="8"/>
        <v>80971.940985401248</v>
      </c>
      <c r="AX12" s="19">
        <f t="shared" si="8"/>
        <v>82591.379805109274</v>
      </c>
      <c r="AY12" s="19">
        <f t="shared" si="8"/>
        <v>84243.207401211461</v>
      </c>
      <c r="AZ12" s="19">
        <f t="shared" si="8"/>
        <v>85928.071549235698</v>
      </c>
      <c r="BA12" s="19">
        <f t="shared" si="8"/>
        <v>87646.632980220413</v>
      </c>
      <c r="BB12" s="19">
        <f t="shared" si="8"/>
        <v>89399.565639824825</v>
      </c>
      <c r="BC12" s="19">
        <f t="shared" si="8"/>
        <v>91187.556952621322</v>
      </c>
      <c r="BD12" s="19">
        <f t="shared" si="8"/>
        <v>93011.308091673753</v>
      </c>
      <c r="BE12" s="19">
        <f t="shared" si="8"/>
        <v>94871.534253507227</v>
      </c>
      <c r="BF12" s="19">
        <f t="shared" si="8"/>
        <v>96768.964938577366</v>
      </c>
      <c r="BG12" s="19">
        <f t="shared" si="8"/>
        <v>98704.344237348909</v>
      </c>
      <c r="BH12" s="19">
        <f t="shared" si="8"/>
        <v>100678.43112209589</v>
      </c>
      <c r="BI12" s="19">
        <f t="shared" si="8"/>
        <v>102691.99974453781</v>
      </c>
      <c r="BJ12" s="19">
        <f t="shared" si="8"/>
        <v>104745.83973942857</v>
      </c>
      <c r="BK12" s="19">
        <f t="shared" si="8"/>
        <v>106840.75653421714</v>
      </c>
      <c r="BL12" s="19">
        <f t="shared" si="8"/>
        <v>108977.57166490149</v>
      </c>
      <c r="BM12" s="19">
        <f t="shared" si="8"/>
        <v>111157.12309819953</v>
      </c>
      <c r="BN12" s="19">
        <f t="shared" si="8"/>
        <v>113380.26556016352</v>
      </c>
      <c r="BO12" s="19">
        <f t="shared" si="8"/>
        <v>115647.87087136679</v>
      </c>
      <c r="BP12" s="19">
        <f t="shared" si="8"/>
        <v>117960.82828879413</v>
      </c>
      <c r="BQ12" s="19">
        <f t="shared" si="8"/>
        <v>120320.04485457002</v>
      </c>
      <c r="BR12" s="19">
        <f t="shared" si="8"/>
        <v>122726.44575166142</v>
      </c>
      <c r="BS12" s="19">
        <f t="shared" si="8"/>
        <v>125180.97466669464</v>
      </c>
      <c r="BT12" s="19">
        <f t="shared" si="8"/>
        <v>127684.59416002854</v>
      </c>
      <c r="BU12" s="19">
        <f t="shared" si="8"/>
        <v>130238.28604322912</v>
      </c>
      <c r="BV12" s="19">
        <f t="shared" si="8"/>
        <v>132843.05176409372</v>
      </c>
      <c r="BW12" s="19">
        <f t="shared" si="8"/>
        <v>135499.9127993756</v>
      </c>
      <c r="BX12" s="19">
        <f t="shared" si="8"/>
        <v>138209.9110553631</v>
      </c>
      <c r="BY12" s="19">
        <f t="shared" si="8"/>
        <v>140974.10927647038</v>
      </c>
      <c r="BZ12" s="19">
        <f t="shared" si="8"/>
        <v>143793.59146199978</v>
      </c>
      <c r="CA12" s="19">
        <f t="shared" si="8"/>
        <v>146669.46329123978</v>
      </c>
      <c r="CB12" s="19">
        <f t="shared" si="8"/>
        <v>149602.85255706459</v>
      </c>
      <c r="CC12" s="19">
        <f t="shared" si="8"/>
        <v>152594.90960820587</v>
      </c>
      <c r="CD12" s="19">
        <f t="shared" si="8"/>
        <v>155646.80780036998</v>
      </c>
      <c r="CE12" s="19">
        <f t="shared" si="8"/>
        <v>158759.74395637738</v>
      </c>
      <c r="CF12" s="19">
        <f t="shared" si="8"/>
        <v>161934.93883550493</v>
      </c>
      <c r="CG12" s="19">
        <f t="shared" si="8"/>
        <v>165173.63761221504</v>
      </c>
      <c r="CH12" s="19">
        <f t="shared" si="8"/>
        <v>168477.11036445934</v>
      </c>
      <c r="CI12" s="19">
        <f t="shared" si="8"/>
        <v>171846.65257174853</v>
      </c>
      <c r="CJ12" s="19">
        <f t="shared" si="8"/>
        <v>175283.58562318352</v>
      </c>
      <c r="CK12" s="19">
        <f t="shared" si="8"/>
        <v>178789.25733564718</v>
      </c>
      <c r="CL12" s="19"/>
    </row>
    <row r="13" spans="5:90" x14ac:dyDescent="0.25">
      <c r="E13" s="27" t="s">
        <v>17</v>
      </c>
      <c r="F13" s="17">
        <v>4</v>
      </c>
      <c r="G13" s="17">
        <v>7</v>
      </c>
      <c r="H13" s="18">
        <v>37182</v>
      </c>
      <c r="I13" s="18">
        <v>37926</v>
      </c>
      <c r="J13" s="18">
        <v>38685</v>
      </c>
      <c r="K13" s="18">
        <v>39459</v>
      </c>
      <c r="L13" s="18">
        <v>40248</v>
      </c>
      <c r="M13" s="19">
        <f t="shared" ref="M13:R13" si="9">L13*(1+M$4)</f>
        <v>41052.959999999999</v>
      </c>
      <c r="N13" s="19">
        <f t="shared" si="9"/>
        <v>41874.019200000002</v>
      </c>
      <c r="O13" s="19">
        <f t="shared" si="9"/>
        <v>42711.499584000005</v>
      </c>
      <c r="P13" s="19">
        <f t="shared" si="9"/>
        <v>43565.729575680009</v>
      </c>
      <c r="Q13" s="19">
        <f t="shared" si="9"/>
        <v>44437.044167193606</v>
      </c>
      <c r="R13" s="19">
        <f t="shared" si="9"/>
        <v>45325.785050537481</v>
      </c>
      <c r="S13" s="19">
        <f t="shared" ref="S13:AP13" si="10">R13*(1+S$4)</f>
        <v>46232.300751548231</v>
      </c>
      <c r="T13" s="19">
        <f t="shared" si="10"/>
        <v>47156.946766579196</v>
      </c>
      <c r="U13" s="19">
        <f t="shared" si="10"/>
        <v>48100.085701910779</v>
      </c>
      <c r="V13" s="19">
        <f t="shared" si="10"/>
        <v>49062.087415948998</v>
      </c>
      <c r="W13" s="19">
        <f t="shared" si="10"/>
        <v>50043.329164267976</v>
      </c>
      <c r="X13" s="19">
        <f t="shared" si="10"/>
        <v>51044.195747553335</v>
      </c>
      <c r="Y13" s="19">
        <f t="shared" si="10"/>
        <v>52065.079662504402</v>
      </c>
      <c r="Z13" s="19">
        <f t="shared" si="10"/>
        <v>53106.381255754488</v>
      </c>
      <c r="AA13" s="19">
        <f t="shared" si="10"/>
        <v>54168.50888086958</v>
      </c>
      <c r="AB13" s="19">
        <f t="shared" si="10"/>
        <v>55251.879058486971</v>
      </c>
      <c r="AC13" s="19">
        <f t="shared" si="10"/>
        <v>56356.916639656709</v>
      </c>
      <c r="AD13" s="19">
        <f t="shared" si="10"/>
        <v>57484.054972449841</v>
      </c>
      <c r="AE13" s="19">
        <f t="shared" si="10"/>
        <v>58633.736071898842</v>
      </c>
      <c r="AF13" s="19">
        <f t="shared" si="10"/>
        <v>59806.410793336821</v>
      </c>
      <c r="AG13" s="19">
        <f t="shared" si="10"/>
        <v>61002.53900920356</v>
      </c>
      <c r="AH13" s="19">
        <f t="shared" si="10"/>
        <v>62222.589789387632</v>
      </c>
      <c r="AI13" s="19">
        <f t="shared" si="10"/>
        <v>63467.041585175386</v>
      </c>
      <c r="AJ13" s="19">
        <f t="shared" si="10"/>
        <v>64736.382416878892</v>
      </c>
      <c r="AK13" s="19">
        <f t="shared" si="10"/>
        <v>66031.110065216475</v>
      </c>
      <c r="AL13" s="19">
        <f t="shared" si="10"/>
        <v>67351.732266520805</v>
      </c>
      <c r="AM13" s="19">
        <f t="shared" si="10"/>
        <v>68698.766911851228</v>
      </c>
      <c r="AN13" s="19">
        <f t="shared" si="10"/>
        <v>70072.742250088253</v>
      </c>
      <c r="AO13" s="19">
        <f t="shared" si="10"/>
        <v>71474.197095090014</v>
      </c>
      <c r="AP13" s="19">
        <f t="shared" si="10"/>
        <v>72903.681036991809</v>
      </c>
      <c r="AQ13" s="19">
        <f t="shared" ref="AQ13:CK13" si="11">AP13*(1+AQ$4)</f>
        <v>74361.754657731653</v>
      </c>
      <c r="AR13" s="19">
        <f t="shared" si="11"/>
        <v>75848.989750886292</v>
      </c>
      <c r="AS13" s="19">
        <f t="shared" si="11"/>
        <v>77365.969545904023</v>
      </c>
      <c r="AT13" s="19">
        <f t="shared" si="11"/>
        <v>78913.288936822108</v>
      </c>
      <c r="AU13" s="19">
        <f t="shared" si="11"/>
        <v>80491.554715558552</v>
      </c>
      <c r="AV13" s="19">
        <f t="shared" si="11"/>
        <v>82101.385809869724</v>
      </c>
      <c r="AW13" s="19">
        <f t="shared" si="11"/>
        <v>83743.413526067117</v>
      </c>
      <c r="AX13" s="19">
        <f t="shared" si="11"/>
        <v>85418.281796588461</v>
      </c>
      <c r="AY13" s="19">
        <f t="shared" si="11"/>
        <v>87126.647432520229</v>
      </c>
      <c r="AZ13" s="19">
        <f t="shared" si="11"/>
        <v>88869.180381170634</v>
      </c>
      <c r="BA13" s="19">
        <f t="shared" si="11"/>
        <v>90646.563988794049</v>
      </c>
      <c r="BB13" s="19">
        <f t="shared" si="11"/>
        <v>92459.495268569925</v>
      </c>
      <c r="BC13" s="19">
        <f t="shared" si="11"/>
        <v>94308.685173941325</v>
      </c>
      <c r="BD13" s="19">
        <f t="shared" si="11"/>
        <v>96194.858877420149</v>
      </c>
      <c r="BE13" s="19">
        <f t="shared" si="11"/>
        <v>98118.756054968559</v>
      </c>
      <c r="BF13" s="19">
        <f t="shared" si="11"/>
        <v>100081.13117606794</v>
      </c>
      <c r="BG13" s="19">
        <f t="shared" si="11"/>
        <v>102082.75379958929</v>
      </c>
      <c r="BH13" s="19">
        <f t="shared" si="11"/>
        <v>104124.40887558108</v>
      </c>
      <c r="BI13" s="19">
        <f t="shared" si="11"/>
        <v>106206.8970530927</v>
      </c>
      <c r="BJ13" s="19">
        <f t="shared" si="11"/>
        <v>108331.03499415456</v>
      </c>
      <c r="BK13" s="19">
        <f t="shared" si="11"/>
        <v>110497.65569403765</v>
      </c>
      <c r="BL13" s="19">
        <f t="shared" si="11"/>
        <v>112707.6088079184</v>
      </c>
      <c r="BM13" s="19">
        <f t="shared" si="11"/>
        <v>114961.76098407677</v>
      </c>
      <c r="BN13" s="19">
        <f t="shared" si="11"/>
        <v>117260.9962037583</v>
      </c>
      <c r="BO13" s="19">
        <f t="shared" si="11"/>
        <v>119606.21612783347</v>
      </c>
      <c r="BP13" s="19">
        <f t="shared" si="11"/>
        <v>121998.34045039014</v>
      </c>
      <c r="BQ13" s="19">
        <f t="shared" si="11"/>
        <v>124438.30725939795</v>
      </c>
      <c r="BR13" s="19">
        <f t="shared" si="11"/>
        <v>126927.0734045859</v>
      </c>
      <c r="BS13" s="19">
        <f t="shared" si="11"/>
        <v>129465.61487267762</v>
      </c>
      <c r="BT13" s="19">
        <f t="shared" si="11"/>
        <v>132054.92717013118</v>
      </c>
      <c r="BU13" s="19">
        <f t="shared" si="11"/>
        <v>134696.0257135338</v>
      </c>
      <c r="BV13" s="19">
        <f t="shared" si="11"/>
        <v>137389.9462278045</v>
      </c>
      <c r="BW13" s="19">
        <f t="shared" si="11"/>
        <v>140137.74515236059</v>
      </c>
      <c r="BX13" s="19">
        <f t="shared" si="11"/>
        <v>142940.50005540779</v>
      </c>
      <c r="BY13" s="19">
        <f t="shared" si="11"/>
        <v>145799.31005651594</v>
      </c>
      <c r="BZ13" s="19">
        <f t="shared" si="11"/>
        <v>148715.29625764626</v>
      </c>
      <c r="CA13" s="19">
        <f t="shared" si="11"/>
        <v>151689.60218279919</v>
      </c>
      <c r="CB13" s="19">
        <f t="shared" si="11"/>
        <v>154723.39422645519</v>
      </c>
      <c r="CC13" s="19">
        <f t="shared" si="11"/>
        <v>157817.86211098431</v>
      </c>
      <c r="CD13" s="19">
        <f t="shared" si="11"/>
        <v>160974.21935320401</v>
      </c>
      <c r="CE13" s="19">
        <f t="shared" si="11"/>
        <v>164193.7037402681</v>
      </c>
      <c r="CF13" s="19">
        <f t="shared" si="11"/>
        <v>167477.57781507345</v>
      </c>
      <c r="CG13" s="19">
        <f t="shared" si="11"/>
        <v>170827.12937137493</v>
      </c>
      <c r="CH13" s="19">
        <f t="shared" si="11"/>
        <v>174243.67195880244</v>
      </c>
      <c r="CI13" s="19">
        <f t="shared" si="11"/>
        <v>177728.54539797851</v>
      </c>
      <c r="CJ13" s="19">
        <f t="shared" si="11"/>
        <v>181283.11630593808</v>
      </c>
      <c r="CK13" s="19">
        <f t="shared" si="11"/>
        <v>184908.77863205684</v>
      </c>
      <c r="CL13" s="19"/>
    </row>
    <row r="14" spans="5:90" x14ac:dyDescent="0.25">
      <c r="E14" s="27" t="s">
        <v>17</v>
      </c>
      <c r="F14" s="17">
        <v>5</v>
      </c>
      <c r="G14" s="17">
        <v>7</v>
      </c>
      <c r="H14" s="18">
        <v>38411</v>
      </c>
      <c r="I14" s="18">
        <v>39179</v>
      </c>
      <c r="J14" s="18">
        <v>39963</v>
      </c>
      <c r="K14" s="18">
        <v>40762</v>
      </c>
      <c r="L14" s="18">
        <v>41577</v>
      </c>
      <c r="M14" s="19">
        <f t="shared" ref="M14:R14" si="12">L14*(1+M$4)</f>
        <v>42408.54</v>
      </c>
      <c r="N14" s="19">
        <f t="shared" si="12"/>
        <v>43256.710800000001</v>
      </c>
      <c r="O14" s="19">
        <f t="shared" si="12"/>
        <v>44121.845015999999</v>
      </c>
      <c r="P14" s="19">
        <f t="shared" si="12"/>
        <v>45004.281916319997</v>
      </c>
      <c r="Q14" s="19">
        <f t="shared" si="12"/>
        <v>45904.3675546464</v>
      </c>
      <c r="R14" s="19">
        <f t="shared" si="12"/>
        <v>46822.454905739331</v>
      </c>
      <c r="S14" s="19">
        <f t="shared" ref="S14:AP14" si="13">R14*(1+S$4)</f>
        <v>47758.904003854121</v>
      </c>
      <c r="T14" s="19">
        <f t="shared" si="13"/>
        <v>48714.082083931207</v>
      </c>
      <c r="U14" s="19">
        <f t="shared" si="13"/>
        <v>49688.36372560983</v>
      </c>
      <c r="V14" s="19">
        <f t="shared" si="13"/>
        <v>50682.131000122026</v>
      </c>
      <c r="W14" s="19">
        <f t="shared" si="13"/>
        <v>51695.77362012447</v>
      </c>
      <c r="X14" s="19">
        <f t="shared" si="13"/>
        <v>52729.689092526962</v>
      </c>
      <c r="Y14" s="19">
        <f t="shared" si="13"/>
        <v>53784.282874377503</v>
      </c>
      <c r="Z14" s="19">
        <f t="shared" si="13"/>
        <v>54859.968531865052</v>
      </c>
      <c r="AA14" s="19">
        <f t="shared" si="13"/>
        <v>55957.167902502355</v>
      </c>
      <c r="AB14" s="19">
        <f t="shared" si="13"/>
        <v>57076.3112605524</v>
      </c>
      <c r="AC14" s="19">
        <f t="shared" si="13"/>
        <v>58217.837485763448</v>
      </c>
      <c r="AD14" s="19">
        <f t="shared" si="13"/>
        <v>59382.194235478717</v>
      </c>
      <c r="AE14" s="19">
        <f t="shared" si="13"/>
        <v>60569.838120188295</v>
      </c>
      <c r="AF14" s="19">
        <f t="shared" si="13"/>
        <v>61781.234882592064</v>
      </c>
      <c r="AG14" s="19">
        <f t="shared" si="13"/>
        <v>63016.859580243909</v>
      </c>
      <c r="AH14" s="19">
        <f t="shared" si="13"/>
        <v>64277.196771848787</v>
      </c>
      <c r="AI14" s="19">
        <f t="shared" si="13"/>
        <v>65562.74070728576</v>
      </c>
      <c r="AJ14" s="19">
        <f t="shared" si="13"/>
        <v>66873.995521431483</v>
      </c>
      <c r="AK14" s="19">
        <f t="shared" si="13"/>
        <v>68211.475431860119</v>
      </c>
      <c r="AL14" s="19">
        <f t="shared" si="13"/>
        <v>69575.704940497322</v>
      </c>
      <c r="AM14" s="19">
        <f t="shared" si="13"/>
        <v>70967.219039307267</v>
      </c>
      <c r="AN14" s="19">
        <f t="shared" si="13"/>
        <v>72386.563420093415</v>
      </c>
      <c r="AO14" s="19">
        <f t="shared" si="13"/>
        <v>73834.294688495283</v>
      </c>
      <c r="AP14" s="19">
        <f t="shared" si="13"/>
        <v>75310.980582265183</v>
      </c>
      <c r="AQ14" s="19">
        <f t="shared" ref="AQ14:CK14" si="14">AP14*(1+AQ$4)</f>
        <v>76817.200193910481</v>
      </c>
      <c r="AR14" s="19">
        <f t="shared" si="14"/>
        <v>78353.544197788695</v>
      </c>
      <c r="AS14" s="19">
        <f t="shared" si="14"/>
        <v>79920.615081744472</v>
      </c>
      <c r="AT14" s="19">
        <f t="shared" si="14"/>
        <v>81519.027383379362</v>
      </c>
      <c r="AU14" s="19">
        <f t="shared" si="14"/>
        <v>83149.407931046953</v>
      </c>
      <c r="AV14" s="19">
        <f t="shared" si="14"/>
        <v>84812.396089667891</v>
      </c>
      <c r="AW14" s="19">
        <f t="shared" si="14"/>
        <v>86508.644011461249</v>
      </c>
      <c r="AX14" s="19">
        <f t="shared" si="14"/>
        <v>88238.816891690469</v>
      </c>
      <c r="AY14" s="19">
        <f t="shared" si="14"/>
        <v>90003.593229524282</v>
      </c>
      <c r="AZ14" s="19">
        <f t="shared" si="14"/>
        <v>91803.665094114767</v>
      </c>
      <c r="BA14" s="19">
        <f t="shared" si="14"/>
        <v>93639.738395997061</v>
      </c>
      <c r="BB14" s="19">
        <f t="shared" si="14"/>
        <v>95512.533163917004</v>
      </c>
      <c r="BC14" s="19">
        <f t="shared" si="14"/>
        <v>97422.783827195351</v>
      </c>
      <c r="BD14" s="19">
        <f t="shared" si="14"/>
        <v>99371.239503739256</v>
      </c>
      <c r="BE14" s="19">
        <f t="shared" si="14"/>
        <v>101358.66429381404</v>
      </c>
      <c r="BF14" s="19">
        <f t="shared" si="14"/>
        <v>103385.83757969033</v>
      </c>
      <c r="BG14" s="19">
        <f t="shared" si="14"/>
        <v>105453.55433128413</v>
      </c>
      <c r="BH14" s="19">
        <f t="shared" si="14"/>
        <v>107562.62541790982</v>
      </c>
      <c r="BI14" s="19">
        <f t="shared" si="14"/>
        <v>109713.87792626802</v>
      </c>
      <c r="BJ14" s="19">
        <f t="shared" si="14"/>
        <v>111908.15548479339</v>
      </c>
      <c r="BK14" s="19">
        <f t="shared" si="14"/>
        <v>114146.31859448926</v>
      </c>
      <c r="BL14" s="19">
        <f t="shared" si="14"/>
        <v>116429.24496637905</v>
      </c>
      <c r="BM14" s="19">
        <f t="shared" si="14"/>
        <v>118757.82986570663</v>
      </c>
      <c r="BN14" s="19">
        <f t="shared" si="14"/>
        <v>121132.98646302077</v>
      </c>
      <c r="BO14" s="19">
        <f t="shared" si="14"/>
        <v>123555.64619228119</v>
      </c>
      <c r="BP14" s="19">
        <f t="shared" si="14"/>
        <v>126026.75911612681</v>
      </c>
      <c r="BQ14" s="19">
        <f t="shared" si="14"/>
        <v>128547.29429844934</v>
      </c>
      <c r="BR14" s="19">
        <f t="shared" si="14"/>
        <v>131118.24018441833</v>
      </c>
      <c r="BS14" s="19">
        <f t="shared" si="14"/>
        <v>133740.6049881067</v>
      </c>
      <c r="BT14" s="19">
        <f t="shared" si="14"/>
        <v>136415.41708786885</v>
      </c>
      <c r="BU14" s="19">
        <f t="shared" si="14"/>
        <v>139143.72542962621</v>
      </c>
      <c r="BV14" s="19">
        <f t="shared" si="14"/>
        <v>141926.59993821874</v>
      </c>
      <c r="BW14" s="19">
        <f t="shared" si="14"/>
        <v>144765.13193698312</v>
      </c>
      <c r="BX14" s="19">
        <f t="shared" si="14"/>
        <v>147660.43457572279</v>
      </c>
      <c r="BY14" s="19">
        <f t="shared" si="14"/>
        <v>150613.64326723723</v>
      </c>
      <c r="BZ14" s="19">
        <f t="shared" si="14"/>
        <v>153625.91613258197</v>
      </c>
      <c r="CA14" s="19">
        <f t="shared" si="14"/>
        <v>156698.43445523363</v>
      </c>
      <c r="CB14" s="19">
        <f t="shared" si="14"/>
        <v>159832.40314433831</v>
      </c>
      <c r="CC14" s="19">
        <f t="shared" si="14"/>
        <v>163029.05120722507</v>
      </c>
      <c r="CD14" s="19">
        <f t="shared" si="14"/>
        <v>166289.63223136959</v>
      </c>
      <c r="CE14" s="19">
        <f t="shared" si="14"/>
        <v>169615.42487599698</v>
      </c>
      <c r="CF14" s="19">
        <f t="shared" si="14"/>
        <v>173007.73337351691</v>
      </c>
      <c r="CG14" s="19">
        <f t="shared" si="14"/>
        <v>176467.88804098725</v>
      </c>
      <c r="CH14" s="19">
        <f t="shared" si="14"/>
        <v>179997.245801807</v>
      </c>
      <c r="CI14" s="19">
        <f t="shared" si="14"/>
        <v>183597.19071784316</v>
      </c>
      <c r="CJ14" s="19">
        <f t="shared" si="14"/>
        <v>187269.13453220003</v>
      </c>
      <c r="CK14" s="19">
        <f t="shared" si="14"/>
        <v>191014.51722284404</v>
      </c>
      <c r="CL14" s="19"/>
    </row>
    <row r="15" spans="5:90" x14ac:dyDescent="0.25">
      <c r="E15" s="27" t="s">
        <v>17</v>
      </c>
      <c r="F15" s="17">
        <v>6</v>
      </c>
      <c r="G15" s="17">
        <v>7</v>
      </c>
      <c r="H15" s="18">
        <v>39752</v>
      </c>
      <c r="I15" s="18">
        <v>40547</v>
      </c>
      <c r="J15" s="18">
        <v>41358</v>
      </c>
      <c r="K15" s="18">
        <v>42185</v>
      </c>
      <c r="L15" s="18">
        <v>43029</v>
      </c>
      <c r="M15" s="19">
        <f t="shared" ref="M15:R15" si="15">L15*(1+M$4)</f>
        <v>43889.58</v>
      </c>
      <c r="N15" s="19">
        <f t="shared" si="15"/>
        <v>44767.371600000006</v>
      </c>
      <c r="O15" s="19">
        <f t="shared" si="15"/>
        <v>45662.719032000008</v>
      </c>
      <c r="P15" s="19">
        <f t="shared" si="15"/>
        <v>46575.973412640007</v>
      </c>
      <c r="Q15" s="19">
        <f t="shared" si="15"/>
        <v>47507.492880892809</v>
      </c>
      <c r="R15" s="19">
        <f t="shared" si="15"/>
        <v>48457.642738510665</v>
      </c>
      <c r="S15" s="19">
        <f t="shared" ref="S15:AP15" si="16">R15*(1+S$4)</f>
        <v>49426.795593280876</v>
      </c>
      <c r="T15" s="19">
        <f t="shared" si="16"/>
        <v>50415.331505146496</v>
      </c>
      <c r="U15" s="19">
        <f t="shared" si="16"/>
        <v>51423.638135249428</v>
      </c>
      <c r="V15" s="19">
        <f t="shared" si="16"/>
        <v>52452.110897954415</v>
      </c>
      <c r="W15" s="19">
        <f t="shared" si="16"/>
        <v>53501.153115913505</v>
      </c>
      <c r="X15" s="19">
        <f t="shared" si="16"/>
        <v>54571.176178231777</v>
      </c>
      <c r="Y15" s="19">
        <f t="shared" si="16"/>
        <v>55662.599701796411</v>
      </c>
      <c r="Z15" s="19">
        <f t="shared" si="16"/>
        <v>56775.851695832338</v>
      </c>
      <c r="AA15" s="19">
        <f t="shared" si="16"/>
        <v>57911.368729748989</v>
      </c>
      <c r="AB15" s="19">
        <f t="shared" si="16"/>
        <v>59069.596104343967</v>
      </c>
      <c r="AC15" s="19">
        <f t="shared" si="16"/>
        <v>60250.988026430845</v>
      </c>
      <c r="AD15" s="19">
        <f t="shared" si="16"/>
        <v>61456.007786959461</v>
      </c>
      <c r="AE15" s="19">
        <f t="shared" si="16"/>
        <v>62685.127942698651</v>
      </c>
      <c r="AF15" s="19">
        <f t="shared" si="16"/>
        <v>63938.830501552628</v>
      </c>
      <c r="AG15" s="19">
        <f t="shared" si="16"/>
        <v>65217.607111583682</v>
      </c>
      <c r="AH15" s="19">
        <f t="shared" si="16"/>
        <v>66521.959253815352</v>
      </c>
      <c r="AI15" s="19">
        <f t="shared" si="16"/>
        <v>67852.398438891658</v>
      </c>
      <c r="AJ15" s="19">
        <f t="shared" si="16"/>
        <v>69209.446407669486</v>
      </c>
      <c r="AK15" s="19">
        <f t="shared" si="16"/>
        <v>70593.635335822881</v>
      </c>
      <c r="AL15" s="19">
        <f t="shared" si="16"/>
        <v>72005.508042539339</v>
      </c>
      <c r="AM15" s="19">
        <f t="shared" si="16"/>
        <v>73445.618203390128</v>
      </c>
      <c r="AN15" s="19">
        <f t="shared" si="16"/>
        <v>74914.530567457929</v>
      </c>
      <c r="AO15" s="19">
        <f t="shared" si="16"/>
        <v>76412.821178807091</v>
      </c>
      <c r="AP15" s="19">
        <f t="shared" si="16"/>
        <v>77941.07760238323</v>
      </c>
      <c r="AQ15" s="19">
        <f t="shared" ref="AQ15:CK15" si="17">AP15*(1+AQ$4)</f>
        <v>79499.899154430896</v>
      </c>
      <c r="AR15" s="19">
        <f t="shared" si="17"/>
        <v>81089.897137519511</v>
      </c>
      <c r="AS15" s="19">
        <f t="shared" si="17"/>
        <v>82711.695080269899</v>
      </c>
      <c r="AT15" s="19">
        <f t="shared" si="17"/>
        <v>84365.928981875302</v>
      </c>
      <c r="AU15" s="19">
        <f t="shared" si="17"/>
        <v>86053.247561512806</v>
      </c>
      <c r="AV15" s="19">
        <f t="shared" si="17"/>
        <v>87774.312512743069</v>
      </c>
      <c r="AW15" s="19">
        <f t="shared" si="17"/>
        <v>89529.798762997932</v>
      </c>
      <c r="AX15" s="19">
        <f t="shared" si="17"/>
        <v>91320.394738257892</v>
      </c>
      <c r="AY15" s="19">
        <f t="shared" si="17"/>
        <v>93146.80263302305</v>
      </c>
      <c r="AZ15" s="19">
        <f t="shared" si="17"/>
        <v>95009.738685683507</v>
      </c>
      <c r="BA15" s="19">
        <f t="shared" si="17"/>
        <v>96909.933459397173</v>
      </c>
      <c r="BB15" s="19">
        <f t="shared" si="17"/>
        <v>98848.132128585115</v>
      </c>
      <c r="BC15" s="19">
        <f t="shared" si="17"/>
        <v>100825.09477115682</v>
      </c>
      <c r="BD15" s="19">
        <f t="shared" si="17"/>
        <v>102841.59666657995</v>
      </c>
      <c r="BE15" s="19">
        <f t="shared" si="17"/>
        <v>104898.42859991155</v>
      </c>
      <c r="BF15" s="19">
        <f t="shared" si="17"/>
        <v>106996.39717190979</v>
      </c>
      <c r="BG15" s="19">
        <f t="shared" si="17"/>
        <v>109136.32511534799</v>
      </c>
      <c r="BH15" s="19">
        <f t="shared" si="17"/>
        <v>111319.05161765496</v>
      </c>
      <c r="BI15" s="19">
        <f t="shared" si="17"/>
        <v>113545.43265000806</v>
      </c>
      <c r="BJ15" s="19">
        <f t="shared" si="17"/>
        <v>115816.34130300823</v>
      </c>
      <c r="BK15" s="19">
        <f t="shared" si="17"/>
        <v>118132.66812906839</v>
      </c>
      <c r="BL15" s="19">
        <f t="shared" si="17"/>
        <v>120495.32149164977</v>
      </c>
      <c r="BM15" s="19">
        <f t="shared" si="17"/>
        <v>122905.22792148276</v>
      </c>
      <c r="BN15" s="19">
        <f t="shared" si="17"/>
        <v>125363.33247991241</v>
      </c>
      <c r="BO15" s="19">
        <f t="shared" si="17"/>
        <v>127870.59912951067</v>
      </c>
      <c r="BP15" s="19">
        <f t="shared" si="17"/>
        <v>130428.01111210088</v>
      </c>
      <c r="BQ15" s="19">
        <f t="shared" si="17"/>
        <v>133036.57133434291</v>
      </c>
      <c r="BR15" s="19">
        <f t="shared" si="17"/>
        <v>135697.30276102977</v>
      </c>
      <c r="BS15" s="19">
        <f t="shared" si="17"/>
        <v>138411.24881625036</v>
      </c>
      <c r="BT15" s="19">
        <f t="shared" si="17"/>
        <v>141179.47379257536</v>
      </c>
      <c r="BU15" s="19">
        <f t="shared" si="17"/>
        <v>144003.06326842686</v>
      </c>
      <c r="BV15" s="19">
        <f t="shared" si="17"/>
        <v>146883.1245337954</v>
      </c>
      <c r="BW15" s="19">
        <f t="shared" si="17"/>
        <v>149820.78702447133</v>
      </c>
      <c r="BX15" s="19">
        <f t="shared" si="17"/>
        <v>152817.20276496076</v>
      </c>
      <c r="BY15" s="19">
        <f t="shared" si="17"/>
        <v>155873.54682025997</v>
      </c>
      <c r="BZ15" s="19">
        <f t="shared" si="17"/>
        <v>158991.01775666518</v>
      </c>
      <c r="CA15" s="19">
        <f t="shared" si="17"/>
        <v>162170.83811179848</v>
      </c>
      <c r="CB15" s="19">
        <f t="shared" si="17"/>
        <v>165414.25487403446</v>
      </c>
      <c r="CC15" s="19">
        <f t="shared" si="17"/>
        <v>168722.53997151516</v>
      </c>
      <c r="CD15" s="19">
        <f t="shared" si="17"/>
        <v>172096.99077094547</v>
      </c>
      <c r="CE15" s="19">
        <f t="shared" si="17"/>
        <v>175538.93058636438</v>
      </c>
      <c r="CF15" s="19">
        <f t="shared" si="17"/>
        <v>179049.70919809167</v>
      </c>
      <c r="CG15" s="19">
        <f t="shared" si="17"/>
        <v>182630.7033820535</v>
      </c>
      <c r="CH15" s="19">
        <f t="shared" si="17"/>
        <v>186283.31744969459</v>
      </c>
      <c r="CI15" s="19">
        <f t="shared" si="17"/>
        <v>190008.98379868848</v>
      </c>
      <c r="CJ15" s="19">
        <f t="shared" si="17"/>
        <v>193809.16347466226</v>
      </c>
      <c r="CK15" s="19">
        <f t="shared" si="17"/>
        <v>197685.34674415551</v>
      </c>
      <c r="CL15" s="19"/>
    </row>
    <row r="16" spans="5:90" x14ac:dyDescent="0.25">
      <c r="E16" s="27" t="s">
        <v>17</v>
      </c>
      <c r="F16" s="17">
        <v>7</v>
      </c>
      <c r="G16" s="17">
        <v>7</v>
      </c>
      <c r="H16" s="18">
        <v>41112</v>
      </c>
      <c r="I16" s="18">
        <v>41934</v>
      </c>
      <c r="J16" s="18">
        <v>42773</v>
      </c>
      <c r="K16" s="18">
        <v>43628</v>
      </c>
      <c r="L16" s="18">
        <v>44501</v>
      </c>
      <c r="M16" s="19">
        <f t="shared" ref="M16:R16" si="18">L16*(1+M$4)</f>
        <v>45391.020000000004</v>
      </c>
      <c r="N16" s="19">
        <f t="shared" si="18"/>
        <v>46298.840400000008</v>
      </c>
      <c r="O16" s="19">
        <f t="shared" si="18"/>
        <v>47224.817208000008</v>
      </c>
      <c r="P16" s="19">
        <f t="shared" si="18"/>
        <v>48169.313552160005</v>
      </c>
      <c r="Q16" s="19">
        <f t="shared" si="18"/>
        <v>49132.699823203206</v>
      </c>
      <c r="R16" s="19">
        <f t="shared" si="18"/>
        <v>50115.353819667267</v>
      </c>
      <c r="S16" s="19">
        <f t="shared" ref="S16:AP16" si="19">R16*(1+S$4)</f>
        <v>51117.66089606061</v>
      </c>
      <c r="T16" s="19">
        <f t="shared" si="19"/>
        <v>52140.014113981822</v>
      </c>
      <c r="U16" s="19">
        <f t="shared" si="19"/>
        <v>53182.814396261463</v>
      </c>
      <c r="V16" s="19">
        <f t="shared" si="19"/>
        <v>54246.470684186694</v>
      </c>
      <c r="W16" s="19">
        <f t="shared" si="19"/>
        <v>55331.400097870428</v>
      </c>
      <c r="X16" s="19">
        <f t="shared" si="19"/>
        <v>56438.028099827839</v>
      </c>
      <c r="Y16" s="19">
        <f t="shared" si="19"/>
        <v>57566.788661824394</v>
      </c>
      <c r="Z16" s="19">
        <f t="shared" si="19"/>
        <v>58718.124435060883</v>
      </c>
      <c r="AA16" s="19">
        <f t="shared" si="19"/>
        <v>59892.486923762102</v>
      </c>
      <c r="AB16" s="19">
        <f t="shared" si="19"/>
        <v>61090.336662237343</v>
      </c>
      <c r="AC16" s="19">
        <f t="shared" si="19"/>
        <v>62312.14339548209</v>
      </c>
      <c r="AD16" s="19">
        <f t="shared" si="19"/>
        <v>63558.386263391731</v>
      </c>
      <c r="AE16" s="19">
        <f t="shared" si="19"/>
        <v>64829.553988659565</v>
      </c>
      <c r="AF16" s="19">
        <f t="shared" si="19"/>
        <v>66126.145068432757</v>
      </c>
      <c r="AG16" s="19">
        <f t="shared" si="19"/>
        <v>67448.66796980142</v>
      </c>
      <c r="AH16" s="19">
        <f t="shared" si="19"/>
        <v>68797.641329197446</v>
      </c>
      <c r="AI16" s="19">
        <f t="shared" si="19"/>
        <v>70173.594155781393</v>
      </c>
      <c r="AJ16" s="19">
        <f t="shared" si="19"/>
        <v>71577.066038897028</v>
      </c>
      <c r="AK16" s="19">
        <f t="shared" si="19"/>
        <v>73008.607359674963</v>
      </c>
      <c r="AL16" s="19">
        <f t="shared" si="19"/>
        <v>74468.779506868465</v>
      </c>
      <c r="AM16" s="19">
        <f t="shared" si="19"/>
        <v>75958.155097005831</v>
      </c>
      <c r="AN16" s="19">
        <f t="shared" si="19"/>
        <v>77477.318198945955</v>
      </c>
      <c r="AO16" s="19">
        <f t="shared" si="19"/>
        <v>79026.864562924879</v>
      </c>
      <c r="AP16" s="19">
        <f t="shared" si="19"/>
        <v>80607.401854183379</v>
      </c>
      <c r="AQ16" s="19">
        <f t="shared" ref="AQ16:CK16" si="20">AP16*(1+AQ$4)</f>
        <v>82219.549891267045</v>
      </c>
      <c r="AR16" s="19">
        <f t="shared" si="20"/>
        <v>83863.940889092381</v>
      </c>
      <c r="AS16" s="19">
        <f t="shared" si="20"/>
        <v>85541.219706874224</v>
      </c>
      <c r="AT16" s="19">
        <f t="shared" si="20"/>
        <v>87252.044101011707</v>
      </c>
      <c r="AU16" s="19">
        <f t="shared" si="20"/>
        <v>88997.084983031949</v>
      </c>
      <c r="AV16" s="19">
        <f t="shared" si="20"/>
        <v>90777.026682692594</v>
      </c>
      <c r="AW16" s="19">
        <f t="shared" si="20"/>
        <v>92592.567216346448</v>
      </c>
      <c r="AX16" s="19">
        <f t="shared" si="20"/>
        <v>94444.418560673381</v>
      </c>
      <c r="AY16" s="19">
        <f t="shared" si="20"/>
        <v>96333.306931886851</v>
      </c>
      <c r="AZ16" s="19">
        <f t="shared" si="20"/>
        <v>98259.973070524589</v>
      </c>
      <c r="BA16" s="19">
        <f t="shared" si="20"/>
        <v>100225.17253193508</v>
      </c>
      <c r="BB16" s="19">
        <f t="shared" si="20"/>
        <v>102229.67598257378</v>
      </c>
      <c r="BC16" s="19">
        <f t="shared" si="20"/>
        <v>104274.26950222526</v>
      </c>
      <c r="BD16" s="19">
        <f t="shared" si="20"/>
        <v>106359.75489226976</v>
      </c>
      <c r="BE16" s="19">
        <f t="shared" si="20"/>
        <v>108486.94999011516</v>
      </c>
      <c r="BF16" s="19">
        <f t="shared" si="20"/>
        <v>110656.68898991746</v>
      </c>
      <c r="BG16" s="19">
        <f t="shared" si="20"/>
        <v>112869.82276971581</v>
      </c>
      <c r="BH16" s="19">
        <f t="shared" si="20"/>
        <v>115127.21922511014</v>
      </c>
      <c r="BI16" s="19">
        <f t="shared" si="20"/>
        <v>117429.76360961235</v>
      </c>
      <c r="BJ16" s="19">
        <f t="shared" si="20"/>
        <v>119778.3588818046</v>
      </c>
      <c r="BK16" s="19">
        <f t="shared" si="20"/>
        <v>122173.9260594407</v>
      </c>
      <c r="BL16" s="19">
        <f t="shared" si="20"/>
        <v>124617.40458062952</v>
      </c>
      <c r="BM16" s="19">
        <f t="shared" si="20"/>
        <v>127109.75267224212</v>
      </c>
      <c r="BN16" s="19">
        <f t="shared" si="20"/>
        <v>129651.94772568696</v>
      </c>
      <c r="BO16" s="19">
        <f t="shared" si="20"/>
        <v>132244.9866802007</v>
      </c>
      <c r="BP16" s="19">
        <f t="shared" si="20"/>
        <v>134889.88641380472</v>
      </c>
      <c r="BQ16" s="19">
        <f t="shared" si="20"/>
        <v>137587.68414208081</v>
      </c>
      <c r="BR16" s="19">
        <f t="shared" si="20"/>
        <v>140339.43782492241</v>
      </c>
      <c r="BS16" s="19">
        <f t="shared" si="20"/>
        <v>143146.22658142087</v>
      </c>
      <c r="BT16" s="19">
        <f t="shared" si="20"/>
        <v>146009.15111304927</v>
      </c>
      <c r="BU16" s="19">
        <f t="shared" si="20"/>
        <v>148929.33413531026</v>
      </c>
      <c r="BV16" s="19">
        <f t="shared" si="20"/>
        <v>151907.92081801646</v>
      </c>
      <c r="BW16" s="19">
        <f t="shared" si="20"/>
        <v>154946.07923437678</v>
      </c>
      <c r="BX16" s="19">
        <f t="shared" si="20"/>
        <v>158045.00081906433</v>
      </c>
      <c r="BY16" s="19">
        <f t="shared" si="20"/>
        <v>161205.90083544562</v>
      </c>
      <c r="BZ16" s="19">
        <f t="shared" si="20"/>
        <v>164430.01885215452</v>
      </c>
      <c r="CA16" s="19">
        <f t="shared" si="20"/>
        <v>167718.61922919762</v>
      </c>
      <c r="CB16" s="19">
        <f t="shared" si="20"/>
        <v>171072.99161378157</v>
      </c>
      <c r="CC16" s="19">
        <f t="shared" si="20"/>
        <v>174494.45144605721</v>
      </c>
      <c r="CD16" s="19">
        <f t="shared" si="20"/>
        <v>177984.34047497835</v>
      </c>
      <c r="CE16" s="19">
        <f t="shared" si="20"/>
        <v>181544.02728447792</v>
      </c>
      <c r="CF16" s="19">
        <f t="shared" si="20"/>
        <v>185174.90783016747</v>
      </c>
      <c r="CG16" s="19">
        <f t="shared" si="20"/>
        <v>188878.40598677081</v>
      </c>
      <c r="CH16" s="19">
        <f t="shared" si="20"/>
        <v>192655.97410650624</v>
      </c>
      <c r="CI16" s="19">
        <f t="shared" si="20"/>
        <v>196509.09358863637</v>
      </c>
      <c r="CJ16" s="19">
        <f t="shared" si="20"/>
        <v>200439.27546040912</v>
      </c>
      <c r="CK16" s="19">
        <f t="shared" si="20"/>
        <v>204448.06096961731</v>
      </c>
      <c r="CL16" s="19"/>
    </row>
    <row r="17" spans="5:90" x14ac:dyDescent="0.25">
      <c r="E17" s="28" t="s">
        <v>18</v>
      </c>
      <c r="F17" s="29">
        <v>0</v>
      </c>
      <c r="G17" s="29"/>
      <c r="H17" s="18"/>
      <c r="I17" s="18"/>
      <c r="J17" s="18"/>
      <c r="K17" s="18"/>
      <c r="L17" s="30"/>
      <c r="M17" s="19">
        <f t="shared" ref="M17:R17" si="21">L17*(1+M$4)</f>
        <v>0</v>
      </c>
      <c r="N17" s="19">
        <f t="shared" si="21"/>
        <v>0</v>
      </c>
      <c r="O17" s="19">
        <f t="shared" si="21"/>
        <v>0</v>
      </c>
      <c r="P17" s="19">
        <f t="shared" si="21"/>
        <v>0</v>
      </c>
      <c r="Q17" s="19">
        <f t="shared" si="21"/>
        <v>0</v>
      </c>
      <c r="R17" s="19">
        <f t="shared" si="21"/>
        <v>0</v>
      </c>
      <c r="S17" s="19">
        <f t="shared" ref="S17:AP17" si="22">R17*(1+S$4)</f>
        <v>0</v>
      </c>
      <c r="T17" s="19">
        <f t="shared" si="22"/>
        <v>0</v>
      </c>
      <c r="U17" s="19">
        <f t="shared" si="22"/>
        <v>0</v>
      </c>
      <c r="V17" s="19">
        <f t="shared" si="22"/>
        <v>0</v>
      </c>
      <c r="W17" s="19">
        <f t="shared" si="22"/>
        <v>0</v>
      </c>
      <c r="X17" s="19">
        <f t="shared" si="22"/>
        <v>0</v>
      </c>
      <c r="Y17" s="19">
        <f t="shared" si="22"/>
        <v>0</v>
      </c>
      <c r="Z17" s="19">
        <f t="shared" si="22"/>
        <v>0</v>
      </c>
      <c r="AA17" s="19">
        <f t="shared" si="22"/>
        <v>0</v>
      </c>
      <c r="AB17" s="19">
        <f t="shared" si="22"/>
        <v>0</v>
      </c>
      <c r="AC17" s="19">
        <f t="shared" si="22"/>
        <v>0</v>
      </c>
      <c r="AD17" s="19">
        <f t="shared" si="22"/>
        <v>0</v>
      </c>
      <c r="AE17" s="19">
        <f t="shared" si="22"/>
        <v>0</v>
      </c>
      <c r="AF17" s="19">
        <f t="shared" si="22"/>
        <v>0</v>
      </c>
      <c r="AG17" s="19">
        <f t="shared" si="22"/>
        <v>0</v>
      </c>
      <c r="AH17" s="19">
        <f t="shared" si="22"/>
        <v>0</v>
      </c>
      <c r="AI17" s="19">
        <f t="shared" si="22"/>
        <v>0</v>
      </c>
      <c r="AJ17" s="19">
        <f t="shared" si="22"/>
        <v>0</v>
      </c>
      <c r="AK17" s="19">
        <f t="shared" si="22"/>
        <v>0</v>
      </c>
      <c r="AL17" s="19">
        <f t="shared" si="22"/>
        <v>0</v>
      </c>
      <c r="AM17" s="19">
        <f t="shared" si="22"/>
        <v>0</v>
      </c>
      <c r="AN17" s="19">
        <f t="shared" si="22"/>
        <v>0</v>
      </c>
      <c r="AO17" s="19">
        <f t="shared" si="22"/>
        <v>0</v>
      </c>
      <c r="AP17" s="19">
        <f t="shared" si="22"/>
        <v>0</v>
      </c>
      <c r="AQ17" s="19">
        <f t="shared" ref="AQ17:CK17" si="23">AP17*(1+AQ$4)</f>
        <v>0</v>
      </c>
      <c r="AR17" s="19">
        <f t="shared" si="23"/>
        <v>0</v>
      </c>
      <c r="AS17" s="19">
        <f t="shared" si="23"/>
        <v>0</v>
      </c>
      <c r="AT17" s="19">
        <f t="shared" si="23"/>
        <v>0</v>
      </c>
      <c r="AU17" s="19">
        <f t="shared" si="23"/>
        <v>0</v>
      </c>
      <c r="AV17" s="19">
        <f t="shared" si="23"/>
        <v>0</v>
      </c>
      <c r="AW17" s="19">
        <f t="shared" si="23"/>
        <v>0</v>
      </c>
      <c r="AX17" s="19">
        <f t="shared" si="23"/>
        <v>0</v>
      </c>
      <c r="AY17" s="19">
        <f t="shared" si="23"/>
        <v>0</v>
      </c>
      <c r="AZ17" s="19">
        <f t="shared" si="23"/>
        <v>0</v>
      </c>
      <c r="BA17" s="19">
        <f t="shared" si="23"/>
        <v>0</v>
      </c>
      <c r="BB17" s="19">
        <f t="shared" si="23"/>
        <v>0</v>
      </c>
      <c r="BC17" s="19">
        <f t="shared" si="23"/>
        <v>0</v>
      </c>
      <c r="BD17" s="19">
        <f t="shared" si="23"/>
        <v>0</v>
      </c>
      <c r="BE17" s="19">
        <f t="shared" si="23"/>
        <v>0</v>
      </c>
      <c r="BF17" s="19">
        <f t="shared" si="23"/>
        <v>0</v>
      </c>
      <c r="BG17" s="19">
        <f t="shared" si="23"/>
        <v>0</v>
      </c>
      <c r="BH17" s="19">
        <f t="shared" si="23"/>
        <v>0</v>
      </c>
      <c r="BI17" s="19">
        <f t="shared" si="23"/>
        <v>0</v>
      </c>
      <c r="BJ17" s="19">
        <f t="shared" si="23"/>
        <v>0</v>
      </c>
      <c r="BK17" s="19">
        <f t="shared" si="23"/>
        <v>0</v>
      </c>
      <c r="BL17" s="19">
        <f t="shared" si="23"/>
        <v>0</v>
      </c>
      <c r="BM17" s="19">
        <f t="shared" si="23"/>
        <v>0</v>
      </c>
      <c r="BN17" s="19">
        <f t="shared" si="23"/>
        <v>0</v>
      </c>
      <c r="BO17" s="19">
        <f t="shared" si="23"/>
        <v>0</v>
      </c>
      <c r="BP17" s="19">
        <f t="shared" si="23"/>
        <v>0</v>
      </c>
      <c r="BQ17" s="19">
        <f t="shared" si="23"/>
        <v>0</v>
      </c>
      <c r="BR17" s="19">
        <f t="shared" si="23"/>
        <v>0</v>
      </c>
      <c r="BS17" s="19">
        <f t="shared" si="23"/>
        <v>0</v>
      </c>
      <c r="BT17" s="19">
        <f t="shared" si="23"/>
        <v>0</v>
      </c>
      <c r="BU17" s="19">
        <f t="shared" si="23"/>
        <v>0</v>
      </c>
      <c r="BV17" s="19">
        <f t="shared" si="23"/>
        <v>0</v>
      </c>
      <c r="BW17" s="19">
        <f t="shared" si="23"/>
        <v>0</v>
      </c>
      <c r="BX17" s="19">
        <f t="shared" si="23"/>
        <v>0</v>
      </c>
      <c r="BY17" s="19">
        <f t="shared" si="23"/>
        <v>0</v>
      </c>
      <c r="BZ17" s="19">
        <f t="shared" si="23"/>
        <v>0</v>
      </c>
      <c r="CA17" s="19">
        <f t="shared" si="23"/>
        <v>0</v>
      </c>
      <c r="CB17" s="19">
        <f t="shared" si="23"/>
        <v>0</v>
      </c>
      <c r="CC17" s="19">
        <f t="shared" si="23"/>
        <v>0</v>
      </c>
      <c r="CD17" s="19">
        <f t="shared" si="23"/>
        <v>0</v>
      </c>
      <c r="CE17" s="19">
        <f t="shared" si="23"/>
        <v>0</v>
      </c>
      <c r="CF17" s="19">
        <f t="shared" si="23"/>
        <v>0</v>
      </c>
      <c r="CG17" s="19">
        <f t="shared" si="23"/>
        <v>0</v>
      </c>
      <c r="CH17" s="19">
        <f t="shared" si="23"/>
        <v>0</v>
      </c>
      <c r="CI17" s="19">
        <f t="shared" si="23"/>
        <v>0</v>
      </c>
      <c r="CJ17" s="19">
        <f t="shared" si="23"/>
        <v>0</v>
      </c>
      <c r="CK17" s="19">
        <f t="shared" si="23"/>
        <v>0</v>
      </c>
      <c r="CL17" s="19"/>
    </row>
    <row r="18" spans="5:90" x14ac:dyDescent="0.25">
      <c r="E18" s="27" t="s">
        <v>18</v>
      </c>
      <c r="F18" s="17">
        <v>1</v>
      </c>
      <c r="G18" s="17">
        <v>5</v>
      </c>
      <c r="H18" s="18">
        <v>44018</v>
      </c>
      <c r="I18" s="18">
        <v>44898</v>
      </c>
      <c r="J18" s="18">
        <v>48381</v>
      </c>
      <c r="K18" s="18">
        <v>49349</v>
      </c>
      <c r="L18" s="18">
        <v>50336</v>
      </c>
      <c r="M18" s="19">
        <f t="shared" ref="M18:R18" si="24">L18*(1+M$4)</f>
        <v>51342.720000000001</v>
      </c>
      <c r="N18" s="19">
        <f t="shared" si="24"/>
        <v>52369.574400000005</v>
      </c>
      <c r="O18" s="19">
        <f t="shared" si="24"/>
        <v>53416.965888000006</v>
      </c>
      <c r="P18" s="19">
        <f t="shared" si="24"/>
        <v>54485.305205760007</v>
      </c>
      <c r="Q18" s="19">
        <f t="shared" si="24"/>
        <v>55575.011309875212</v>
      </c>
      <c r="R18" s="19">
        <f t="shared" si="24"/>
        <v>56686.511536072714</v>
      </c>
      <c r="S18" s="19">
        <f t="shared" ref="S18:AP18" si="25">R18*(1+S$4)</f>
        <v>57820.24176679417</v>
      </c>
      <c r="T18" s="19">
        <f t="shared" si="25"/>
        <v>58976.646602130051</v>
      </c>
      <c r="U18" s="19">
        <f t="shared" si="25"/>
        <v>60156.179534172654</v>
      </c>
      <c r="V18" s="19">
        <f t="shared" si="25"/>
        <v>61359.303124856109</v>
      </c>
      <c r="W18" s="19">
        <f t="shared" si="25"/>
        <v>62586.489187353232</v>
      </c>
      <c r="X18" s="19">
        <f t="shared" si="25"/>
        <v>63838.218971100301</v>
      </c>
      <c r="Y18" s="19">
        <f t="shared" si="25"/>
        <v>65114.983350522307</v>
      </c>
      <c r="Z18" s="19">
        <f t="shared" si="25"/>
        <v>66417.283017532754</v>
      </c>
      <c r="AA18" s="19">
        <f t="shared" si="25"/>
        <v>67745.628677883404</v>
      </c>
      <c r="AB18" s="19">
        <f t="shared" si="25"/>
        <v>69100.541251441071</v>
      </c>
      <c r="AC18" s="19">
        <f t="shared" si="25"/>
        <v>70482.552076469889</v>
      </c>
      <c r="AD18" s="19">
        <f t="shared" si="25"/>
        <v>71892.203117999292</v>
      </c>
      <c r="AE18" s="19">
        <f t="shared" si="25"/>
        <v>73330.047180359281</v>
      </c>
      <c r="AF18" s="19">
        <f t="shared" si="25"/>
        <v>74796.648123966472</v>
      </c>
      <c r="AG18" s="19">
        <f t="shared" si="25"/>
        <v>76292.581086445804</v>
      </c>
      <c r="AH18" s="19">
        <f t="shared" si="25"/>
        <v>77818.432708174718</v>
      </c>
      <c r="AI18" s="19">
        <f t="shared" si="25"/>
        <v>79374.801362338214</v>
      </c>
      <c r="AJ18" s="19">
        <f t="shared" si="25"/>
        <v>80962.297389584986</v>
      </c>
      <c r="AK18" s="19">
        <f t="shared" si="25"/>
        <v>82581.543337376686</v>
      </c>
      <c r="AL18" s="19">
        <f t="shared" si="25"/>
        <v>84233.174204124225</v>
      </c>
      <c r="AM18" s="19">
        <f t="shared" si="25"/>
        <v>85917.83768820671</v>
      </c>
      <c r="AN18" s="19">
        <f t="shared" si="25"/>
        <v>87636.194441970845</v>
      </c>
      <c r="AO18" s="19">
        <f t="shared" si="25"/>
        <v>89388.918330810266</v>
      </c>
      <c r="AP18" s="19">
        <f t="shared" si="25"/>
        <v>91176.69669742648</v>
      </c>
      <c r="AQ18" s="19">
        <f t="shared" ref="AQ18:CK18" si="26">AP18*(1+AQ$4)</f>
        <v>93000.230631375016</v>
      </c>
      <c r="AR18" s="19">
        <f t="shared" si="26"/>
        <v>94860.235244002513</v>
      </c>
      <c r="AS18" s="19">
        <f t="shared" si="26"/>
        <v>96757.439948882558</v>
      </c>
      <c r="AT18" s="19">
        <f t="shared" si="26"/>
        <v>98692.588747860209</v>
      </c>
      <c r="AU18" s="19">
        <f t="shared" si="26"/>
        <v>100666.44052281741</v>
      </c>
      <c r="AV18" s="19">
        <f t="shared" si="26"/>
        <v>102679.76933327377</v>
      </c>
      <c r="AW18" s="19">
        <f t="shared" si="26"/>
        <v>104733.36471993924</v>
      </c>
      <c r="AX18" s="19">
        <f t="shared" si="26"/>
        <v>106828.03201433802</v>
      </c>
      <c r="AY18" s="19">
        <f t="shared" si="26"/>
        <v>108964.59265462478</v>
      </c>
      <c r="AZ18" s="19">
        <f t="shared" si="26"/>
        <v>111143.88450771727</v>
      </c>
      <c r="BA18" s="19">
        <f t="shared" si="26"/>
        <v>113366.76219787162</v>
      </c>
      <c r="BB18" s="19">
        <f t="shared" si="26"/>
        <v>115634.09744182906</v>
      </c>
      <c r="BC18" s="19">
        <f t="shared" si="26"/>
        <v>117946.77939066564</v>
      </c>
      <c r="BD18" s="19">
        <f t="shared" si="26"/>
        <v>120305.71497847897</v>
      </c>
      <c r="BE18" s="19">
        <f t="shared" si="26"/>
        <v>122711.82927804855</v>
      </c>
      <c r="BF18" s="19">
        <f t="shared" si="26"/>
        <v>125166.06586360952</v>
      </c>
      <c r="BG18" s="19">
        <f t="shared" si="26"/>
        <v>127669.38718088171</v>
      </c>
      <c r="BH18" s="19">
        <f t="shared" si="26"/>
        <v>130222.77492449935</v>
      </c>
      <c r="BI18" s="19">
        <f t="shared" si="26"/>
        <v>132827.23042298935</v>
      </c>
      <c r="BJ18" s="19">
        <f t="shared" si="26"/>
        <v>135483.77503144913</v>
      </c>
      <c r="BK18" s="19">
        <f t="shared" si="26"/>
        <v>138193.4505320781</v>
      </c>
      <c r="BL18" s="19">
        <f t="shared" si="26"/>
        <v>140957.31954271966</v>
      </c>
      <c r="BM18" s="19">
        <f t="shared" si="26"/>
        <v>143776.46593357407</v>
      </c>
      <c r="BN18" s="19">
        <f t="shared" si="26"/>
        <v>146651.99525224554</v>
      </c>
      <c r="BO18" s="19">
        <f t="shared" si="26"/>
        <v>149585.03515729046</v>
      </c>
      <c r="BP18" s="19">
        <f t="shared" si="26"/>
        <v>152576.73586043628</v>
      </c>
      <c r="BQ18" s="19">
        <f t="shared" si="26"/>
        <v>155628.27057764502</v>
      </c>
      <c r="BR18" s="19">
        <f t="shared" si="26"/>
        <v>158740.83598919792</v>
      </c>
      <c r="BS18" s="19">
        <f t="shared" si="26"/>
        <v>161915.65270898188</v>
      </c>
      <c r="BT18" s="19">
        <f t="shared" si="26"/>
        <v>165153.96576316151</v>
      </c>
      <c r="BU18" s="19">
        <f t="shared" si="26"/>
        <v>168457.04507842474</v>
      </c>
      <c r="BV18" s="19">
        <f t="shared" si="26"/>
        <v>171826.18597999323</v>
      </c>
      <c r="BW18" s="19">
        <f t="shared" si="26"/>
        <v>175262.70969959311</v>
      </c>
      <c r="BX18" s="19">
        <f t="shared" si="26"/>
        <v>178767.96389358497</v>
      </c>
      <c r="BY18" s="19">
        <f t="shared" si="26"/>
        <v>182343.32317145666</v>
      </c>
      <c r="BZ18" s="19">
        <f t="shared" si="26"/>
        <v>185990.18963488581</v>
      </c>
      <c r="CA18" s="19">
        <f t="shared" si="26"/>
        <v>189709.99342758354</v>
      </c>
      <c r="CB18" s="19">
        <f t="shared" si="26"/>
        <v>193504.19329613523</v>
      </c>
      <c r="CC18" s="19">
        <f t="shared" si="26"/>
        <v>197374.27716205793</v>
      </c>
      <c r="CD18" s="19">
        <f t="shared" si="26"/>
        <v>201321.7627052991</v>
      </c>
      <c r="CE18" s="19">
        <f t="shared" si="26"/>
        <v>205348.19795940508</v>
      </c>
      <c r="CF18" s="19">
        <f t="shared" si="26"/>
        <v>209455.16191859319</v>
      </c>
      <c r="CG18" s="19">
        <f t="shared" si="26"/>
        <v>213644.26515696506</v>
      </c>
      <c r="CH18" s="19">
        <f t="shared" si="26"/>
        <v>217917.15046010437</v>
      </c>
      <c r="CI18" s="19">
        <f t="shared" si="26"/>
        <v>222275.49346930647</v>
      </c>
      <c r="CJ18" s="19">
        <f t="shared" si="26"/>
        <v>226721.00333869259</v>
      </c>
      <c r="CK18" s="19">
        <f t="shared" si="26"/>
        <v>231255.42340546646</v>
      </c>
      <c r="CL18" s="19"/>
    </row>
    <row r="19" spans="5:90" x14ac:dyDescent="0.25">
      <c r="E19" s="27" t="s">
        <v>18</v>
      </c>
      <c r="F19" s="17">
        <v>2</v>
      </c>
      <c r="G19" s="17">
        <v>5</v>
      </c>
      <c r="H19" s="18">
        <v>45453</v>
      </c>
      <c r="I19" s="18">
        <v>46362</v>
      </c>
      <c r="J19" s="18">
        <v>49935</v>
      </c>
      <c r="K19" s="18">
        <v>50934</v>
      </c>
      <c r="L19" s="18">
        <v>51953</v>
      </c>
      <c r="M19" s="19">
        <f t="shared" ref="M19:R19" si="27">L19*(1+M$4)</f>
        <v>52992.06</v>
      </c>
      <c r="N19" s="19">
        <f t="shared" si="27"/>
        <v>54051.9012</v>
      </c>
      <c r="O19" s="19">
        <f t="shared" si="27"/>
        <v>55132.939224000002</v>
      </c>
      <c r="P19" s="19">
        <f t="shared" si="27"/>
        <v>56235.598008480003</v>
      </c>
      <c r="Q19" s="19">
        <f t="shared" si="27"/>
        <v>57360.309968649606</v>
      </c>
      <c r="R19" s="19">
        <f t="shared" si="27"/>
        <v>58507.516168022601</v>
      </c>
      <c r="S19" s="19">
        <f t="shared" ref="S19:AP19" si="28">R19*(1+S$4)</f>
        <v>59677.666491383054</v>
      </c>
      <c r="T19" s="19">
        <f t="shared" si="28"/>
        <v>60871.219821210718</v>
      </c>
      <c r="U19" s="19">
        <f t="shared" si="28"/>
        <v>62088.64421763493</v>
      </c>
      <c r="V19" s="19">
        <f t="shared" si="28"/>
        <v>63330.41710198763</v>
      </c>
      <c r="W19" s="19">
        <f t="shared" si="28"/>
        <v>64597.025444027386</v>
      </c>
      <c r="X19" s="19">
        <f t="shared" si="28"/>
        <v>65888.965952907936</v>
      </c>
      <c r="Y19" s="19">
        <f t="shared" si="28"/>
        <v>67206.745271966094</v>
      </c>
      <c r="Z19" s="19">
        <f t="shared" si="28"/>
        <v>68550.880177405415</v>
      </c>
      <c r="AA19" s="19">
        <f t="shared" si="28"/>
        <v>69921.897780953528</v>
      </c>
      <c r="AB19" s="19">
        <f t="shared" si="28"/>
        <v>71320.335736572597</v>
      </c>
      <c r="AC19" s="19">
        <f t="shared" si="28"/>
        <v>72746.742451304046</v>
      </c>
      <c r="AD19" s="19">
        <f t="shared" si="28"/>
        <v>74201.677300330135</v>
      </c>
      <c r="AE19" s="19">
        <f t="shared" si="28"/>
        <v>75685.710846336733</v>
      </c>
      <c r="AF19" s="19">
        <f t="shared" si="28"/>
        <v>77199.425063263465</v>
      </c>
      <c r="AG19" s="19">
        <f t="shared" si="28"/>
        <v>78743.413564528732</v>
      </c>
      <c r="AH19" s="19">
        <f t="shared" si="28"/>
        <v>80318.281835819304</v>
      </c>
      <c r="AI19" s="19">
        <f t="shared" si="28"/>
        <v>81924.647472535697</v>
      </c>
      <c r="AJ19" s="19">
        <f t="shared" si="28"/>
        <v>83563.140421986405</v>
      </c>
      <c r="AK19" s="19">
        <f t="shared" si="28"/>
        <v>85234.403230426135</v>
      </c>
      <c r="AL19" s="19">
        <f t="shared" si="28"/>
        <v>86939.091295034654</v>
      </c>
      <c r="AM19" s="19">
        <f t="shared" si="28"/>
        <v>88677.873120935343</v>
      </c>
      <c r="AN19" s="19">
        <f t="shared" si="28"/>
        <v>90451.430583354057</v>
      </c>
      <c r="AO19" s="19">
        <f t="shared" si="28"/>
        <v>92260.459195021132</v>
      </c>
      <c r="AP19" s="19">
        <f t="shared" si="28"/>
        <v>94105.66837892156</v>
      </c>
      <c r="AQ19" s="19">
        <f t="shared" ref="AQ19:CK19" si="29">AP19*(1+AQ$4)</f>
        <v>95987.781746499997</v>
      </c>
      <c r="AR19" s="19">
        <f t="shared" si="29"/>
        <v>97907.537381429996</v>
      </c>
      <c r="AS19" s="19">
        <f t="shared" si="29"/>
        <v>99865.688129058602</v>
      </c>
      <c r="AT19" s="19">
        <f t="shared" si="29"/>
        <v>101863.00189163978</v>
      </c>
      <c r="AU19" s="19">
        <f t="shared" si="29"/>
        <v>103900.26192947257</v>
      </c>
      <c r="AV19" s="19">
        <f t="shared" si="29"/>
        <v>105978.26716806203</v>
      </c>
      <c r="AW19" s="19">
        <f t="shared" si="29"/>
        <v>108097.83251142327</v>
      </c>
      <c r="AX19" s="19">
        <f t="shared" si="29"/>
        <v>110259.78916165174</v>
      </c>
      <c r="AY19" s="19">
        <f t="shared" si="29"/>
        <v>112464.98494488478</v>
      </c>
      <c r="AZ19" s="19">
        <f t="shared" si="29"/>
        <v>114714.28464378248</v>
      </c>
      <c r="BA19" s="19">
        <f t="shared" si="29"/>
        <v>117008.57033665813</v>
      </c>
      <c r="BB19" s="19">
        <f t="shared" si="29"/>
        <v>119348.74174339129</v>
      </c>
      <c r="BC19" s="19">
        <f t="shared" si="29"/>
        <v>121735.71657825912</v>
      </c>
      <c r="BD19" s="19">
        <f t="shared" si="29"/>
        <v>124170.4309098243</v>
      </c>
      <c r="BE19" s="19">
        <f t="shared" si="29"/>
        <v>126653.83952802078</v>
      </c>
      <c r="BF19" s="19">
        <f t="shared" si="29"/>
        <v>129186.91631858119</v>
      </c>
      <c r="BG19" s="19">
        <f t="shared" si="29"/>
        <v>131770.65464495283</v>
      </c>
      <c r="BH19" s="19">
        <f t="shared" si="29"/>
        <v>134406.06773785187</v>
      </c>
      <c r="BI19" s="19">
        <f t="shared" si="29"/>
        <v>137094.18909260893</v>
      </c>
      <c r="BJ19" s="19">
        <f t="shared" si="29"/>
        <v>139836.0728744611</v>
      </c>
      <c r="BK19" s="19">
        <f t="shared" si="29"/>
        <v>142632.79433195031</v>
      </c>
      <c r="BL19" s="19">
        <f t="shared" si="29"/>
        <v>145485.45021858931</v>
      </c>
      <c r="BM19" s="19">
        <f t="shared" si="29"/>
        <v>148395.15922296108</v>
      </c>
      <c r="BN19" s="19">
        <f t="shared" si="29"/>
        <v>151363.06240742031</v>
      </c>
      <c r="BO19" s="19">
        <f t="shared" si="29"/>
        <v>154390.3236555687</v>
      </c>
      <c r="BP19" s="19">
        <f t="shared" si="29"/>
        <v>157478.13012868009</v>
      </c>
      <c r="BQ19" s="19">
        <f t="shared" si="29"/>
        <v>160627.69273125369</v>
      </c>
      <c r="BR19" s="19">
        <f t="shared" si="29"/>
        <v>163840.24658587878</v>
      </c>
      <c r="BS19" s="19">
        <f t="shared" si="29"/>
        <v>167117.05151759635</v>
      </c>
      <c r="BT19" s="19">
        <f t="shared" si="29"/>
        <v>170459.39254794829</v>
      </c>
      <c r="BU19" s="19">
        <f t="shared" si="29"/>
        <v>173868.58039890724</v>
      </c>
      <c r="BV19" s="19">
        <f t="shared" si="29"/>
        <v>177345.9520068854</v>
      </c>
      <c r="BW19" s="19">
        <f t="shared" si="29"/>
        <v>180892.8710470231</v>
      </c>
      <c r="BX19" s="19">
        <f t="shared" si="29"/>
        <v>184510.72846796358</v>
      </c>
      <c r="BY19" s="19">
        <f t="shared" si="29"/>
        <v>188200.94303732284</v>
      </c>
      <c r="BZ19" s="19">
        <f t="shared" si="29"/>
        <v>191964.9618980693</v>
      </c>
      <c r="CA19" s="19">
        <f t="shared" si="29"/>
        <v>195804.26113603069</v>
      </c>
      <c r="CB19" s="19">
        <f t="shared" si="29"/>
        <v>199720.3463587513</v>
      </c>
      <c r="CC19" s="19">
        <f t="shared" si="29"/>
        <v>203714.75328592633</v>
      </c>
      <c r="CD19" s="19">
        <f t="shared" si="29"/>
        <v>207789.04835164486</v>
      </c>
      <c r="CE19" s="19">
        <f t="shared" si="29"/>
        <v>211944.82931867777</v>
      </c>
      <c r="CF19" s="19">
        <f t="shared" si="29"/>
        <v>216183.72590505134</v>
      </c>
      <c r="CG19" s="19">
        <f t="shared" si="29"/>
        <v>220507.40042315237</v>
      </c>
      <c r="CH19" s="19">
        <f t="shared" si="29"/>
        <v>224917.54843161543</v>
      </c>
      <c r="CI19" s="19">
        <f t="shared" si="29"/>
        <v>229415.89940024776</v>
      </c>
      <c r="CJ19" s="19">
        <f t="shared" si="29"/>
        <v>234004.21738825273</v>
      </c>
      <c r="CK19" s="19">
        <f t="shared" si="29"/>
        <v>238684.30173601778</v>
      </c>
      <c r="CL19" s="19"/>
    </row>
    <row r="20" spans="5:90" x14ac:dyDescent="0.25">
      <c r="E20" s="27" t="s">
        <v>18</v>
      </c>
      <c r="F20" s="17">
        <v>3</v>
      </c>
      <c r="G20" s="17">
        <v>5</v>
      </c>
      <c r="H20" s="18">
        <v>46962</v>
      </c>
      <c r="I20" s="18">
        <v>47901</v>
      </c>
      <c r="J20" s="18">
        <v>51617</v>
      </c>
      <c r="K20" s="18">
        <v>52649</v>
      </c>
      <c r="L20" s="18">
        <v>53702</v>
      </c>
      <c r="M20" s="19">
        <f t="shared" ref="M20:R20" si="30">L20*(1+M$4)</f>
        <v>54776.04</v>
      </c>
      <c r="N20" s="19">
        <f t="shared" si="30"/>
        <v>55871.560799999999</v>
      </c>
      <c r="O20" s="19">
        <f t="shared" si="30"/>
        <v>56988.992016000004</v>
      </c>
      <c r="P20" s="19">
        <f t="shared" si="30"/>
        <v>58128.771856320003</v>
      </c>
      <c r="Q20" s="19">
        <f t="shared" si="30"/>
        <v>59291.347293446408</v>
      </c>
      <c r="R20" s="19">
        <f t="shared" si="30"/>
        <v>60477.17423931534</v>
      </c>
      <c r="S20" s="19">
        <f t="shared" ref="S20:AP20" si="31">R20*(1+S$4)</f>
        <v>61686.717724101647</v>
      </c>
      <c r="T20" s="19">
        <f t="shared" si="31"/>
        <v>62920.452078583679</v>
      </c>
      <c r="U20" s="19">
        <f t="shared" si="31"/>
        <v>64178.861120155358</v>
      </c>
      <c r="V20" s="19">
        <f t="shared" si="31"/>
        <v>65462.438342558467</v>
      </c>
      <c r="W20" s="19">
        <f t="shared" si="31"/>
        <v>66771.687109409642</v>
      </c>
      <c r="X20" s="19">
        <f t="shared" si="31"/>
        <v>68107.120851597836</v>
      </c>
      <c r="Y20" s="19">
        <f t="shared" si="31"/>
        <v>69469.263268629787</v>
      </c>
      <c r="Z20" s="19">
        <f t="shared" si="31"/>
        <v>70858.648534002379</v>
      </c>
      <c r="AA20" s="19">
        <f t="shared" si="31"/>
        <v>72275.821504682433</v>
      </c>
      <c r="AB20" s="19">
        <f t="shared" si="31"/>
        <v>73721.337934776078</v>
      </c>
      <c r="AC20" s="19">
        <f t="shared" si="31"/>
        <v>75195.764693471603</v>
      </c>
      <c r="AD20" s="19">
        <f t="shared" si="31"/>
        <v>76699.679987341035</v>
      </c>
      <c r="AE20" s="19">
        <f t="shared" si="31"/>
        <v>78233.673587087862</v>
      </c>
      <c r="AF20" s="19">
        <f t="shared" si="31"/>
        <v>79798.347058829619</v>
      </c>
      <c r="AG20" s="19">
        <f t="shared" si="31"/>
        <v>81394.314000006212</v>
      </c>
      <c r="AH20" s="19">
        <f t="shared" si="31"/>
        <v>83022.200280006335</v>
      </c>
      <c r="AI20" s="19">
        <f t="shared" si="31"/>
        <v>84682.644285606468</v>
      </c>
      <c r="AJ20" s="19">
        <f t="shared" si="31"/>
        <v>86376.297171318598</v>
      </c>
      <c r="AK20" s="19">
        <f t="shared" si="31"/>
        <v>88103.82311474497</v>
      </c>
      <c r="AL20" s="19">
        <f t="shared" si="31"/>
        <v>89865.899577039876</v>
      </c>
      <c r="AM20" s="19">
        <f t="shared" si="31"/>
        <v>91663.217568580672</v>
      </c>
      <c r="AN20" s="19">
        <f t="shared" si="31"/>
        <v>93496.48191995229</v>
      </c>
      <c r="AO20" s="19">
        <f t="shared" si="31"/>
        <v>95366.411558351334</v>
      </c>
      <c r="AP20" s="19">
        <f t="shared" si="31"/>
        <v>97273.739789518368</v>
      </c>
      <c r="AQ20" s="19">
        <f t="shared" ref="AQ20:CK20" si="32">AP20*(1+AQ$4)</f>
        <v>99219.214585308742</v>
      </c>
      <c r="AR20" s="19">
        <f t="shared" si="32"/>
        <v>101203.59887701491</v>
      </c>
      <c r="AS20" s="19">
        <f t="shared" si="32"/>
        <v>103227.67085455521</v>
      </c>
      <c r="AT20" s="19">
        <f t="shared" si="32"/>
        <v>105292.22427164632</v>
      </c>
      <c r="AU20" s="19">
        <f t="shared" si="32"/>
        <v>107398.06875707925</v>
      </c>
      <c r="AV20" s="19">
        <f t="shared" si="32"/>
        <v>109546.03013222084</v>
      </c>
      <c r="AW20" s="19">
        <f t="shared" si="32"/>
        <v>111736.95073486526</v>
      </c>
      <c r="AX20" s="19">
        <f t="shared" si="32"/>
        <v>113971.68974956256</v>
      </c>
      <c r="AY20" s="19">
        <f t="shared" si="32"/>
        <v>116251.12354455382</v>
      </c>
      <c r="AZ20" s="19">
        <f t="shared" si="32"/>
        <v>118576.1460154449</v>
      </c>
      <c r="BA20" s="19">
        <f t="shared" si="32"/>
        <v>120947.6689357538</v>
      </c>
      <c r="BB20" s="19">
        <f t="shared" si="32"/>
        <v>123366.62231446887</v>
      </c>
      <c r="BC20" s="19">
        <f t="shared" si="32"/>
        <v>125833.95476075825</v>
      </c>
      <c r="BD20" s="19">
        <f t="shared" si="32"/>
        <v>128350.63385597341</v>
      </c>
      <c r="BE20" s="19">
        <f t="shared" si="32"/>
        <v>130917.64653309289</v>
      </c>
      <c r="BF20" s="19">
        <f t="shared" si="32"/>
        <v>133535.99946375476</v>
      </c>
      <c r="BG20" s="19">
        <f t="shared" si="32"/>
        <v>136206.71945302986</v>
      </c>
      <c r="BH20" s="19">
        <f t="shared" si="32"/>
        <v>138930.85384209047</v>
      </c>
      <c r="BI20" s="19">
        <f t="shared" si="32"/>
        <v>141709.47091893229</v>
      </c>
      <c r="BJ20" s="19">
        <f t="shared" si="32"/>
        <v>144543.66033731092</v>
      </c>
      <c r="BK20" s="19">
        <f t="shared" si="32"/>
        <v>147434.53354405714</v>
      </c>
      <c r="BL20" s="19">
        <f t="shared" si="32"/>
        <v>150383.22421493829</v>
      </c>
      <c r="BM20" s="19">
        <f t="shared" si="32"/>
        <v>153390.88869923705</v>
      </c>
      <c r="BN20" s="19">
        <f t="shared" si="32"/>
        <v>156458.7064732218</v>
      </c>
      <c r="BO20" s="19">
        <f t="shared" si="32"/>
        <v>159587.88060268623</v>
      </c>
      <c r="BP20" s="19">
        <f t="shared" si="32"/>
        <v>162779.63821473997</v>
      </c>
      <c r="BQ20" s="19">
        <f t="shared" si="32"/>
        <v>166035.23097903476</v>
      </c>
      <c r="BR20" s="19">
        <f t="shared" si="32"/>
        <v>169355.93559861547</v>
      </c>
      <c r="BS20" s="19">
        <f t="shared" si="32"/>
        <v>172743.05431058779</v>
      </c>
      <c r="BT20" s="19">
        <f t="shared" si="32"/>
        <v>176197.91539679954</v>
      </c>
      <c r="BU20" s="19">
        <f t="shared" si="32"/>
        <v>179721.87370473554</v>
      </c>
      <c r="BV20" s="19">
        <f t="shared" si="32"/>
        <v>183316.31117883025</v>
      </c>
      <c r="BW20" s="19">
        <f t="shared" si="32"/>
        <v>186982.63740240686</v>
      </c>
      <c r="BX20" s="19">
        <f t="shared" si="32"/>
        <v>190722.290150455</v>
      </c>
      <c r="BY20" s="19">
        <f t="shared" si="32"/>
        <v>194536.73595346409</v>
      </c>
      <c r="BZ20" s="19">
        <f t="shared" si="32"/>
        <v>198427.47067253338</v>
      </c>
      <c r="CA20" s="19">
        <f t="shared" si="32"/>
        <v>202396.02008598406</v>
      </c>
      <c r="CB20" s="19">
        <f t="shared" si="32"/>
        <v>206443.94048770375</v>
      </c>
      <c r="CC20" s="19">
        <f t="shared" si="32"/>
        <v>210572.81929745781</v>
      </c>
      <c r="CD20" s="19">
        <f t="shared" si="32"/>
        <v>214784.27568340697</v>
      </c>
      <c r="CE20" s="19">
        <f t="shared" si="32"/>
        <v>219079.96119707511</v>
      </c>
      <c r="CF20" s="19">
        <f t="shared" si="32"/>
        <v>223461.56042101662</v>
      </c>
      <c r="CG20" s="19">
        <f t="shared" si="32"/>
        <v>227930.79162943695</v>
      </c>
      <c r="CH20" s="19">
        <f t="shared" si="32"/>
        <v>232489.4074620257</v>
      </c>
      <c r="CI20" s="19">
        <f t="shared" si="32"/>
        <v>237139.19561126622</v>
      </c>
      <c r="CJ20" s="19">
        <f t="shared" si="32"/>
        <v>241881.97952349155</v>
      </c>
      <c r="CK20" s="19">
        <f t="shared" si="32"/>
        <v>246719.61911396138</v>
      </c>
      <c r="CL20" s="19"/>
    </row>
    <row r="21" spans="5:90" x14ac:dyDescent="0.25">
      <c r="E21" s="27" t="s">
        <v>18</v>
      </c>
      <c r="F21" s="17">
        <v>4</v>
      </c>
      <c r="G21" s="17">
        <v>5</v>
      </c>
      <c r="H21" s="18">
        <v>48415</v>
      </c>
      <c r="I21" s="18">
        <v>49383</v>
      </c>
      <c r="J21" s="18">
        <v>53194</v>
      </c>
      <c r="K21" s="18">
        <v>54258</v>
      </c>
      <c r="L21" s="18">
        <v>55343</v>
      </c>
      <c r="M21" s="19">
        <f t="shared" ref="M21:R21" si="33">L21*(1+M$4)</f>
        <v>56449.86</v>
      </c>
      <c r="N21" s="19">
        <f t="shared" si="33"/>
        <v>57578.857199999999</v>
      </c>
      <c r="O21" s="19">
        <f t="shared" si="33"/>
        <v>58730.434344000001</v>
      </c>
      <c r="P21" s="19">
        <f t="shared" si="33"/>
        <v>59905.043030879999</v>
      </c>
      <c r="Q21" s="19">
        <f t="shared" si="33"/>
        <v>61103.143891497602</v>
      </c>
      <c r="R21" s="19">
        <f t="shared" si="33"/>
        <v>62325.206769327553</v>
      </c>
      <c r="S21" s="19">
        <f t="shared" ref="S21:AP21" si="34">R21*(1+S$4)</f>
        <v>63571.710904714106</v>
      </c>
      <c r="T21" s="19">
        <f t="shared" si="34"/>
        <v>64843.14512280839</v>
      </c>
      <c r="U21" s="19">
        <f t="shared" si="34"/>
        <v>66140.008025264557</v>
      </c>
      <c r="V21" s="19">
        <f t="shared" si="34"/>
        <v>67462.808185769856</v>
      </c>
      <c r="W21" s="19">
        <f t="shared" si="34"/>
        <v>68812.064349485256</v>
      </c>
      <c r="X21" s="19">
        <f t="shared" si="34"/>
        <v>70188.305636474965</v>
      </c>
      <c r="Y21" s="19">
        <f t="shared" si="34"/>
        <v>71592.071749204464</v>
      </c>
      <c r="Z21" s="19">
        <f t="shared" si="34"/>
        <v>73023.913184188554</v>
      </c>
      <c r="AA21" s="19">
        <f t="shared" si="34"/>
        <v>74484.391447872331</v>
      </c>
      <c r="AB21" s="19">
        <f t="shared" si="34"/>
        <v>75974.079276829783</v>
      </c>
      <c r="AC21" s="19">
        <f t="shared" si="34"/>
        <v>77493.560862366387</v>
      </c>
      <c r="AD21" s="19">
        <f t="shared" si="34"/>
        <v>79043.432079613718</v>
      </c>
      <c r="AE21" s="19">
        <f t="shared" si="34"/>
        <v>80624.300721205989</v>
      </c>
      <c r="AF21" s="19">
        <f t="shared" si="34"/>
        <v>82236.786735630114</v>
      </c>
      <c r="AG21" s="19">
        <f t="shared" si="34"/>
        <v>83881.522470342723</v>
      </c>
      <c r="AH21" s="19">
        <f t="shared" si="34"/>
        <v>85559.152919749584</v>
      </c>
      <c r="AI21" s="19">
        <f t="shared" si="34"/>
        <v>87270.335978144576</v>
      </c>
      <c r="AJ21" s="19">
        <f t="shared" si="34"/>
        <v>89015.742697707465</v>
      </c>
      <c r="AK21" s="19">
        <f t="shared" si="34"/>
        <v>90796.057551661623</v>
      </c>
      <c r="AL21" s="19">
        <f t="shared" si="34"/>
        <v>92611.978702694862</v>
      </c>
      <c r="AM21" s="19">
        <f t="shared" si="34"/>
        <v>94464.218276748754</v>
      </c>
      <c r="AN21" s="19">
        <f t="shared" si="34"/>
        <v>96353.502642283725</v>
      </c>
      <c r="AO21" s="19">
        <f t="shared" si="34"/>
        <v>98280.572695129405</v>
      </c>
      <c r="AP21" s="19">
        <f t="shared" si="34"/>
        <v>100246.18414903199</v>
      </c>
      <c r="AQ21" s="19">
        <f t="shared" ref="AQ21:CK21" si="35">AP21*(1+AQ$4)</f>
        <v>102251.10783201264</v>
      </c>
      <c r="AR21" s="19">
        <f t="shared" si="35"/>
        <v>104296.1299886529</v>
      </c>
      <c r="AS21" s="19">
        <f t="shared" si="35"/>
        <v>106382.05258842596</v>
      </c>
      <c r="AT21" s="19">
        <f t="shared" si="35"/>
        <v>108509.69364019447</v>
      </c>
      <c r="AU21" s="19">
        <f t="shared" si="35"/>
        <v>110679.88751299836</v>
      </c>
      <c r="AV21" s="19">
        <f t="shared" si="35"/>
        <v>112893.48526325834</v>
      </c>
      <c r="AW21" s="19">
        <f t="shared" si="35"/>
        <v>115151.3549685235</v>
      </c>
      <c r="AX21" s="19">
        <f t="shared" si="35"/>
        <v>117454.38206789398</v>
      </c>
      <c r="AY21" s="19">
        <f t="shared" si="35"/>
        <v>119803.46970925186</v>
      </c>
      <c r="AZ21" s="19">
        <f t="shared" si="35"/>
        <v>122199.53910343689</v>
      </c>
      <c r="BA21" s="19">
        <f t="shared" si="35"/>
        <v>124643.52988550563</v>
      </c>
      <c r="BB21" s="19">
        <f t="shared" si="35"/>
        <v>127136.40048321575</v>
      </c>
      <c r="BC21" s="19">
        <f t="shared" si="35"/>
        <v>129679.12849288007</v>
      </c>
      <c r="BD21" s="19">
        <f t="shared" si="35"/>
        <v>132272.71106273768</v>
      </c>
      <c r="BE21" s="19">
        <f t="shared" si="35"/>
        <v>134918.16528399245</v>
      </c>
      <c r="BF21" s="19">
        <f t="shared" si="35"/>
        <v>137616.52858967229</v>
      </c>
      <c r="BG21" s="19">
        <f t="shared" si="35"/>
        <v>140368.85916146575</v>
      </c>
      <c r="BH21" s="19">
        <f t="shared" si="35"/>
        <v>143176.23634469506</v>
      </c>
      <c r="BI21" s="19">
        <f t="shared" si="35"/>
        <v>146039.76107158896</v>
      </c>
      <c r="BJ21" s="19">
        <f t="shared" si="35"/>
        <v>148960.55629302075</v>
      </c>
      <c r="BK21" s="19">
        <f t="shared" si="35"/>
        <v>151939.76741888118</v>
      </c>
      <c r="BL21" s="19">
        <f t="shared" si="35"/>
        <v>154978.56276725882</v>
      </c>
      <c r="BM21" s="19">
        <f t="shared" si="35"/>
        <v>158078.134022604</v>
      </c>
      <c r="BN21" s="19">
        <f t="shared" si="35"/>
        <v>161239.69670305608</v>
      </c>
      <c r="BO21" s="19">
        <f t="shared" si="35"/>
        <v>164464.49063711721</v>
      </c>
      <c r="BP21" s="19">
        <f t="shared" si="35"/>
        <v>167753.78044985957</v>
      </c>
      <c r="BQ21" s="19">
        <f t="shared" si="35"/>
        <v>171108.85605885676</v>
      </c>
      <c r="BR21" s="19">
        <f t="shared" si="35"/>
        <v>174531.0331800339</v>
      </c>
      <c r="BS21" s="19">
        <f t="shared" si="35"/>
        <v>178021.65384363459</v>
      </c>
      <c r="BT21" s="19">
        <f t="shared" si="35"/>
        <v>181582.08692050728</v>
      </c>
      <c r="BU21" s="19">
        <f t="shared" si="35"/>
        <v>185213.72865891742</v>
      </c>
      <c r="BV21" s="19">
        <f t="shared" si="35"/>
        <v>188918.00323209577</v>
      </c>
      <c r="BW21" s="19">
        <f t="shared" si="35"/>
        <v>192696.36329673769</v>
      </c>
      <c r="BX21" s="19">
        <f t="shared" si="35"/>
        <v>196550.29056267245</v>
      </c>
      <c r="BY21" s="19">
        <f t="shared" si="35"/>
        <v>200481.2963739259</v>
      </c>
      <c r="BZ21" s="19">
        <f t="shared" si="35"/>
        <v>204490.92230140441</v>
      </c>
      <c r="CA21" s="19">
        <f t="shared" si="35"/>
        <v>208580.74074743252</v>
      </c>
      <c r="CB21" s="19">
        <f t="shared" si="35"/>
        <v>212752.35556238116</v>
      </c>
      <c r="CC21" s="19">
        <f t="shared" si="35"/>
        <v>217007.40267362879</v>
      </c>
      <c r="CD21" s="19">
        <f t="shared" si="35"/>
        <v>221347.55072710136</v>
      </c>
      <c r="CE21" s="19">
        <f t="shared" si="35"/>
        <v>225774.50174164338</v>
      </c>
      <c r="CF21" s="19">
        <f t="shared" si="35"/>
        <v>230289.99177647626</v>
      </c>
      <c r="CG21" s="19">
        <f t="shared" si="35"/>
        <v>234895.79161200579</v>
      </c>
      <c r="CH21" s="19">
        <f t="shared" si="35"/>
        <v>239593.70744424593</v>
      </c>
      <c r="CI21" s="19">
        <f t="shared" si="35"/>
        <v>244385.58159313086</v>
      </c>
      <c r="CJ21" s="19">
        <f t="shared" si="35"/>
        <v>249273.29322499348</v>
      </c>
      <c r="CK21" s="19">
        <f t="shared" si="35"/>
        <v>254258.75908949337</v>
      </c>
      <c r="CL21" s="19"/>
    </row>
    <row r="22" spans="5:90" x14ac:dyDescent="0.25">
      <c r="E22" s="27" t="s">
        <v>18</v>
      </c>
      <c r="F22" s="17">
        <v>5</v>
      </c>
      <c r="G22" s="17">
        <v>5</v>
      </c>
      <c r="H22" s="18">
        <v>49756</v>
      </c>
      <c r="I22" s="18">
        <v>50751</v>
      </c>
      <c r="J22" s="18">
        <v>54676</v>
      </c>
      <c r="K22" s="18">
        <v>55770</v>
      </c>
      <c r="L22" s="18">
        <v>56885</v>
      </c>
      <c r="M22" s="19">
        <f t="shared" ref="M22:R22" si="36">L22*(1+M$4)</f>
        <v>58022.700000000004</v>
      </c>
      <c r="N22" s="19">
        <f t="shared" si="36"/>
        <v>59183.154000000002</v>
      </c>
      <c r="O22" s="19">
        <f t="shared" si="36"/>
        <v>60366.817080000001</v>
      </c>
      <c r="P22" s="19">
        <f t="shared" si="36"/>
        <v>61574.1534216</v>
      </c>
      <c r="Q22" s="19">
        <f t="shared" si="36"/>
        <v>62805.636490032004</v>
      </c>
      <c r="R22" s="19">
        <f t="shared" si="36"/>
        <v>64061.749219832644</v>
      </c>
      <c r="S22" s="19">
        <f t="shared" ref="S22:AP22" si="37">R22*(1+S$4)</f>
        <v>65342.984204229295</v>
      </c>
      <c r="T22" s="19">
        <f t="shared" si="37"/>
        <v>66649.843888313888</v>
      </c>
      <c r="U22" s="19">
        <f t="shared" si="37"/>
        <v>67982.84076608016</v>
      </c>
      <c r="V22" s="19">
        <f t="shared" si="37"/>
        <v>69342.497581401767</v>
      </c>
      <c r="W22" s="19">
        <f t="shared" si="37"/>
        <v>70729.34753302981</v>
      </c>
      <c r="X22" s="19">
        <f t="shared" si="37"/>
        <v>72143.934483690406</v>
      </c>
      <c r="Y22" s="19">
        <f t="shared" si="37"/>
        <v>73586.813173364222</v>
      </c>
      <c r="Z22" s="19">
        <f t="shared" si="37"/>
        <v>75058.549436831512</v>
      </c>
      <c r="AA22" s="19">
        <f t="shared" si="37"/>
        <v>76559.720425568143</v>
      </c>
      <c r="AB22" s="19">
        <f t="shared" si="37"/>
        <v>78090.914834079507</v>
      </c>
      <c r="AC22" s="19">
        <f t="shared" si="37"/>
        <v>79652.733130761102</v>
      </c>
      <c r="AD22" s="19">
        <f t="shared" si="37"/>
        <v>81245.787793376323</v>
      </c>
      <c r="AE22" s="19">
        <f t="shared" si="37"/>
        <v>82870.703549243844</v>
      </c>
      <c r="AF22" s="19">
        <f t="shared" si="37"/>
        <v>84528.117620228717</v>
      </c>
      <c r="AG22" s="19">
        <f t="shared" si="37"/>
        <v>86218.679972633297</v>
      </c>
      <c r="AH22" s="19">
        <f t="shared" si="37"/>
        <v>87943.053572085963</v>
      </c>
      <c r="AI22" s="19">
        <f t="shared" si="37"/>
        <v>89701.914643527678</v>
      </c>
      <c r="AJ22" s="19">
        <f t="shared" si="37"/>
        <v>91495.952936398229</v>
      </c>
      <c r="AK22" s="19">
        <f t="shared" si="37"/>
        <v>93325.871995126188</v>
      </c>
      <c r="AL22" s="19">
        <f t="shared" si="37"/>
        <v>95192.389435028716</v>
      </c>
      <c r="AM22" s="19">
        <f t="shared" si="37"/>
        <v>97096.237223729288</v>
      </c>
      <c r="AN22" s="19">
        <f t="shared" si="37"/>
        <v>99038.161968203873</v>
      </c>
      <c r="AO22" s="19">
        <f t="shared" si="37"/>
        <v>101018.92520756795</v>
      </c>
      <c r="AP22" s="19">
        <f t="shared" si="37"/>
        <v>103039.30371171932</v>
      </c>
      <c r="AQ22" s="19">
        <f t="shared" ref="AQ22:CK22" si="38">AP22*(1+AQ$4)</f>
        <v>105100.08978595371</v>
      </c>
      <c r="AR22" s="19">
        <f t="shared" si="38"/>
        <v>107202.09158167278</v>
      </c>
      <c r="AS22" s="19">
        <f t="shared" si="38"/>
        <v>109346.13341330623</v>
      </c>
      <c r="AT22" s="19">
        <f t="shared" si="38"/>
        <v>111533.05608157236</v>
      </c>
      <c r="AU22" s="19">
        <f t="shared" si="38"/>
        <v>113763.71720320381</v>
      </c>
      <c r="AV22" s="19">
        <f t="shared" si="38"/>
        <v>116038.99154726788</v>
      </c>
      <c r="AW22" s="19">
        <f t="shared" si="38"/>
        <v>118359.77137821325</v>
      </c>
      <c r="AX22" s="19">
        <f t="shared" si="38"/>
        <v>120726.96680577751</v>
      </c>
      <c r="AY22" s="19">
        <f t="shared" si="38"/>
        <v>123141.50614189307</v>
      </c>
      <c r="AZ22" s="19">
        <f t="shared" si="38"/>
        <v>125604.33626473094</v>
      </c>
      <c r="BA22" s="19">
        <f t="shared" si="38"/>
        <v>128116.42299002556</v>
      </c>
      <c r="BB22" s="19">
        <f t="shared" si="38"/>
        <v>130678.75144982607</v>
      </c>
      <c r="BC22" s="19">
        <f t="shared" si="38"/>
        <v>133292.32647882259</v>
      </c>
      <c r="BD22" s="19">
        <f t="shared" si="38"/>
        <v>135958.17300839906</v>
      </c>
      <c r="BE22" s="19">
        <f t="shared" si="38"/>
        <v>138677.33646856705</v>
      </c>
      <c r="BF22" s="19">
        <f t="shared" si="38"/>
        <v>141450.88319793838</v>
      </c>
      <c r="BG22" s="19">
        <f t="shared" si="38"/>
        <v>144279.90086189716</v>
      </c>
      <c r="BH22" s="19">
        <f t="shared" si="38"/>
        <v>147165.49887913509</v>
      </c>
      <c r="BI22" s="19">
        <f t="shared" si="38"/>
        <v>150108.80885671781</v>
      </c>
      <c r="BJ22" s="19">
        <f t="shared" si="38"/>
        <v>153110.98503385216</v>
      </c>
      <c r="BK22" s="19">
        <f t="shared" si="38"/>
        <v>156173.20473452922</v>
      </c>
      <c r="BL22" s="19">
        <f t="shared" si="38"/>
        <v>159296.66882921982</v>
      </c>
      <c r="BM22" s="19">
        <f t="shared" si="38"/>
        <v>162482.60220580423</v>
      </c>
      <c r="BN22" s="19">
        <f t="shared" si="38"/>
        <v>165732.25424992031</v>
      </c>
      <c r="BO22" s="19">
        <f t="shared" si="38"/>
        <v>169046.89933491871</v>
      </c>
      <c r="BP22" s="19">
        <f t="shared" si="38"/>
        <v>172427.83732161709</v>
      </c>
      <c r="BQ22" s="19">
        <f t="shared" si="38"/>
        <v>175876.39406804944</v>
      </c>
      <c r="BR22" s="19">
        <f t="shared" si="38"/>
        <v>179393.92194941043</v>
      </c>
      <c r="BS22" s="19">
        <f t="shared" si="38"/>
        <v>182981.80038839864</v>
      </c>
      <c r="BT22" s="19">
        <f t="shared" si="38"/>
        <v>186641.43639616662</v>
      </c>
      <c r="BU22" s="19">
        <f t="shared" si="38"/>
        <v>190374.26512408996</v>
      </c>
      <c r="BV22" s="19">
        <f t="shared" si="38"/>
        <v>194181.75042657176</v>
      </c>
      <c r="BW22" s="19">
        <f t="shared" si="38"/>
        <v>198065.38543510321</v>
      </c>
      <c r="BX22" s="19">
        <f t="shared" si="38"/>
        <v>202026.69314380529</v>
      </c>
      <c r="BY22" s="19">
        <f t="shared" si="38"/>
        <v>206067.22700668141</v>
      </c>
      <c r="BZ22" s="19">
        <f t="shared" si="38"/>
        <v>210188.57154681504</v>
      </c>
      <c r="CA22" s="19">
        <f t="shared" si="38"/>
        <v>214392.34297775134</v>
      </c>
      <c r="CB22" s="19">
        <f t="shared" si="38"/>
        <v>218680.18983730636</v>
      </c>
      <c r="CC22" s="19">
        <f t="shared" si="38"/>
        <v>223053.7936340525</v>
      </c>
      <c r="CD22" s="19">
        <f t="shared" si="38"/>
        <v>227514.86950673355</v>
      </c>
      <c r="CE22" s="19">
        <f t="shared" si="38"/>
        <v>232065.16689686824</v>
      </c>
      <c r="CF22" s="19">
        <f t="shared" si="38"/>
        <v>236706.4702348056</v>
      </c>
      <c r="CG22" s="19">
        <f t="shared" si="38"/>
        <v>241440.59963950171</v>
      </c>
      <c r="CH22" s="19">
        <f t="shared" si="38"/>
        <v>246269.41163229174</v>
      </c>
      <c r="CI22" s="19">
        <f t="shared" si="38"/>
        <v>251194.79986493758</v>
      </c>
      <c r="CJ22" s="19">
        <f t="shared" si="38"/>
        <v>256218.69586223635</v>
      </c>
      <c r="CK22" s="19">
        <f t="shared" si="38"/>
        <v>261343.06977948107</v>
      </c>
      <c r="CL22" s="19"/>
    </row>
    <row r="23" spans="5:90" x14ac:dyDescent="0.25">
      <c r="E23" s="16" t="s">
        <v>19</v>
      </c>
      <c r="F23" s="17">
        <v>1</v>
      </c>
      <c r="G23" s="17">
        <v>3</v>
      </c>
      <c r="H23" s="18">
        <v>42547</v>
      </c>
      <c r="I23" s="18">
        <v>43398</v>
      </c>
      <c r="J23" s="18">
        <v>44691</v>
      </c>
      <c r="K23" s="18">
        <v>45585</v>
      </c>
      <c r="L23" s="18">
        <v>46497</v>
      </c>
      <c r="M23" s="19">
        <f t="shared" ref="M23:R23" si="39">L23*(1+M$4)</f>
        <v>47426.94</v>
      </c>
      <c r="N23" s="19">
        <f t="shared" si="39"/>
        <v>48375.478800000004</v>
      </c>
      <c r="O23" s="19">
        <f t="shared" si="39"/>
        <v>49342.988376000008</v>
      </c>
      <c r="P23" s="19">
        <f t="shared" si="39"/>
        <v>50329.848143520008</v>
      </c>
      <c r="Q23" s="19">
        <f t="shared" si="39"/>
        <v>51336.445106390413</v>
      </c>
      <c r="R23" s="19">
        <f t="shared" si="39"/>
        <v>52363.174008518225</v>
      </c>
      <c r="S23" s="19">
        <f t="shared" ref="S23:AP23" si="40">R23*(1+S$4)</f>
        <v>53410.437488688593</v>
      </c>
      <c r="T23" s="19">
        <f t="shared" si="40"/>
        <v>54478.646238462366</v>
      </c>
      <c r="U23" s="19">
        <f t="shared" si="40"/>
        <v>55568.219163231617</v>
      </c>
      <c r="V23" s="19">
        <f t="shared" si="40"/>
        <v>56679.583546496251</v>
      </c>
      <c r="W23" s="19">
        <f t="shared" si="40"/>
        <v>57813.175217426178</v>
      </c>
      <c r="X23" s="19">
        <f t="shared" si="40"/>
        <v>58969.438721774706</v>
      </c>
      <c r="Y23" s="19">
        <f t="shared" si="40"/>
        <v>60148.8274962102</v>
      </c>
      <c r="Z23" s="19">
        <f t="shared" si="40"/>
        <v>61351.804046134406</v>
      </c>
      <c r="AA23" s="19">
        <f t="shared" si="40"/>
        <v>62578.840127057098</v>
      </c>
      <c r="AB23" s="19">
        <f t="shared" si="40"/>
        <v>63830.416929598243</v>
      </c>
      <c r="AC23" s="19">
        <f t="shared" si="40"/>
        <v>65107.025268190206</v>
      </c>
      <c r="AD23" s="19">
        <f t="shared" si="40"/>
        <v>66409.165773554007</v>
      </c>
      <c r="AE23" s="19">
        <f t="shared" si="40"/>
        <v>67737.349089025083</v>
      </c>
      <c r="AF23" s="19">
        <f t="shared" si="40"/>
        <v>69092.096070805579</v>
      </c>
      <c r="AG23" s="19">
        <f t="shared" si="40"/>
        <v>70473.93799222169</v>
      </c>
      <c r="AH23" s="19">
        <f t="shared" si="40"/>
        <v>71883.416752066129</v>
      </c>
      <c r="AI23" s="19">
        <f t="shared" si="40"/>
        <v>73321.085087107451</v>
      </c>
      <c r="AJ23" s="19">
        <f t="shared" si="40"/>
        <v>74787.506788849598</v>
      </c>
      <c r="AK23" s="19">
        <f t="shared" si="40"/>
        <v>76283.256924626592</v>
      </c>
      <c r="AL23" s="19">
        <f t="shared" si="40"/>
        <v>77808.922063119127</v>
      </c>
      <c r="AM23" s="19">
        <f t="shared" si="40"/>
        <v>79365.100504381509</v>
      </c>
      <c r="AN23" s="19">
        <f t="shared" si="40"/>
        <v>80952.40251446914</v>
      </c>
      <c r="AO23" s="19">
        <f t="shared" si="40"/>
        <v>82571.450564758517</v>
      </c>
      <c r="AP23" s="19">
        <f t="shared" si="40"/>
        <v>84222.879576053689</v>
      </c>
      <c r="AQ23" s="19">
        <f t="shared" ref="AQ23:CK23" si="41">AP23*(1+AQ$4)</f>
        <v>85907.337167574762</v>
      </c>
      <c r="AR23" s="19">
        <f t="shared" si="41"/>
        <v>87625.483910926254</v>
      </c>
      <c r="AS23" s="19">
        <f t="shared" si="41"/>
        <v>89377.993589144782</v>
      </c>
      <c r="AT23" s="19">
        <f t="shared" si="41"/>
        <v>91165.55346092768</v>
      </c>
      <c r="AU23" s="19">
        <f t="shared" si="41"/>
        <v>92988.864530146238</v>
      </c>
      <c r="AV23" s="19">
        <f t="shared" si="41"/>
        <v>94848.641820749166</v>
      </c>
      <c r="AW23" s="19">
        <f t="shared" si="41"/>
        <v>96745.614657164144</v>
      </c>
      <c r="AX23" s="19">
        <f t="shared" si="41"/>
        <v>98680.526950307423</v>
      </c>
      <c r="AY23" s="19">
        <f t="shared" si="41"/>
        <v>100654.13748931358</v>
      </c>
      <c r="AZ23" s="19">
        <f t="shared" si="41"/>
        <v>102667.22023909986</v>
      </c>
      <c r="BA23" s="19">
        <f t="shared" si="41"/>
        <v>104720.56464388185</v>
      </c>
      <c r="BB23" s="19">
        <f t="shared" si="41"/>
        <v>106814.9759367595</v>
      </c>
      <c r="BC23" s="19">
        <f t="shared" si="41"/>
        <v>108951.27545549469</v>
      </c>
      <c r="BD23" s="19">
        <f t="shared" si="41"/>
        <v>111130.30096460458</v>
      </c>
      <c r="BE23" s="19">
        <f t="shared" si="41"/>
        <v>113352.90698389668</v>
      </c>
      <c r="BF23" s="19">
        <f t="shared" si="41"/>
        <v>115619.96512357461</v>
      </c>
      <c r="BG23" s="19">
        <f t="shared" si="41"/>
        <v>117932.3644260461</v>
      </c>
      <c r="BH23" s="19">
        <f t="shared" si="41"/>
        <v>120291.01171456702</v>
      </c>
      <c r="BI23" s="19">
        <f t="shared" si="41"/>
        <v>122696.83194885837</v>
      </c>
      <c r="BJ23" s="19">
        <f t="shared" si="41"/>
        <v>125150.76858783554</v>
      </c>
      <c r="BK23" s="19">
        <f t="shared" si="41"/>
        <v>127653.78395959226</v>
      </c>
      <c r="BL23" s="19">
        <f t="shared" si="41"/>
        <v>130206.85963878411</v>
      </c>
      <c r="BM23" s="19">
        <f t="shared" si="41"/>
        <v>132810.99683155978</v>
      </c>
      <c r="BN23" s="19">
        <f t="shared" si="41"/>
        <v>135467.21676819099</v>
      </c>
      <c r="BO23" s="19">
        <f t="shared" si="41"/>
        <v>138176.56110355482</v>
      </c>
      <c r="BP23" s="19">
        <f t="shared" si="41"/>
        <v>140940.09232562591</v>
      </c>
      <c r="BQ23" s="19">
        <f t="shared" si="41"/>
        <v>143758.89417213845</v>
      </c>
      <c r="BR23" s="19">
        <f t="shared" si="41"/>
        <v>146634.07205558123</v>
      </c>
      <c r="BS23" s="19">
        <f t="shared" si="41"/>
        <v>149566.75349669287</v>
      </c>
      <c r="BT23" s="19">
        <f t="shared" si="41"/>
        <v>152558.08856662671</v>
      </c>
      <c r="BU23" s="19">
        <f t="shared" si="41"/>
        <v>155609.25033795924</v>
      </c>
      <c r="BV23" s="19">
        <f t="shared" si="41"/>
        <v>158721.43534471843</v>
      </c>
      <c r="BW23" s="19">
        <f t="shared" si="41"/>
        <v>161895.86405161279</v>
      </c>
      <c r="BX23" s="19">
        <f t="shared" si="41"/>
        <v>165133.78133264504</v>
      </c>
      <c r="BY23" s="19">
        <f t="shared" si="41"/>
        <v>168436.45695929794</v>
      </c>
      <c r="BZ23" s="19">
        <f t="shared" si="41"/>
        <v>171805.18609848391</v>
      </c>
      <c r="CA23" s="19">
        <f t="shared" si="41"/>
        <v>175241.28982045359</v>
      </c>
      <c r="CB23" s="19">
        <f t="shared" si="41"/>
        <v>178746.11561686266</v>
      </c>
      <c r="CC23" s="19">
        <f t="shared" si="41"/>
        <v>182321.03792919993</v>
      </c>
      <c r="CD23" s="19">
        <f t="shared" si="41"/>
        <v>185967.45868778392</v>
      </c>
      <c r="CE23" s="19">
        <f t="shared" si="41"/>
        <v>189686.80786153959</v>
      </c>
      <c r="CF23" s="19">
        <f t="shared" si="41"/>
        <v>193480.54401877039</v>
      </c>
      <c r="CG23" s="19">
        <f t="shared" si="41"/>
        <v>197350.1548991458</v>
      </c>
      <c r="CH23" s="19">
        <f t="shared" si="41"/>
        <v>201297.15799712873</v>
      </c>
      <c r="CI23" s="19">
        <f t="shared" si="41"/>
        <v>205323.1011570713</v>
      </c>
      <c r="CJ23" s="19">
        <f t="shared" si="41"/>
        <v>209429.56318021272</v>
      </c>
      <c r="CK23" s="19">
        <f t="shared" si="41"/>
        <v>213618.15444381698</v>
      </c>
      <c r="CL23" s="19"/>
    </row>
    <row r="24" spans="5:90" x14ac:dyDescent="0.25">
      <c r="E24" s="16" t="s">
        <v>19</v>
      </c>
      <c r="F24" s="17">
        <v>2</v>
      </c>
      <c r="G24" s="17">
        <v>3</v>
      </c>
      <c r="H24" s="18">
        <v>43832</v>
      </c>
      <c r="I24" s="18">
        <v>44709</v>
      </c>
      <c r="J24" s="18">
        <v>46055</v>
      </c>
      <c r="K24" s="18">
        <v>49976</v>
      </c>
      <c r="L24" s="18">
        <v>47916</v>
      </c>
      <c r="M24" s="19">
        <f t="shared" ref="M24:R24" si="42">L24*(1+M$4)</f>
        <v>48874.32</v>
      </c>
      <c r="N24" s="19">
        <f t="shared" si="42"/>
        <v>49851.806400000001</v>
      </c>
      <c r="O24" s="19">
        <f t="shared" si="42"/>
        <v>50848.842528000001</v>
      </c>
      <c r="P24" s="19">
        <f t="shared" si="42"/>
        <v>51865.819378560001</v>
      </c>
      <c r="Q24" s="19">
        <f t="shared" si="42"/>
        <v>52903.135766131199</v>
      </c>
      <c r="R24" s="19">
        <f t="shared" si="42"/>
        <v>53961.198481453823</v>
      </c>
      <c r="S24" s="19">
        <f t="shared" ref="S24:AP24" si="43">R24*(1+S$4)</f>
        <v>55040.422451082901</v>
      </c>
      <c r="T24" s="19">
        <f t="shared" si="43"/>
        <v>56141.230900104558</v>
      </c>
      <c r="U24" s="19">
        <f t="shared" si="43"/>
        <v>57264.055518106652</v>
      </c>
      <c r="V24" s="19">
        <f t="shared" si="43"/>
        <v>58409.336628468787</v>
      </c>
      <c r="W24" s="19">
        <f t="shared" si="43"/>
        <v>59577.523361038162</v>
      </c>
      <c r="X24" s="19">
        <f t="shared" si="43"/>
        <v>60769.073828258923</v>
      </c>
      <c r="Y24" s="19">
        <f t="shared" si="43"/>
        <v>61984.4553048241</v>
      </c>
      <c r="Z24" s="19">
        <f t="shared" si="43"/>
        <v>63224.144410920584</v>
      </c>
      <c r="AA24" s="19">
        <f t="shared" si="43"/>
        <v>64488.627299139</v>
      </c>
      <c r="AB24" s="19">
        <f t="shared" si="43"/>
        <v>65778.399845121778</v>
      </c>
      <c r="AC24" s="19">
        <f t="shared" si="43"/>
        <v>67093.967842024213</v>
      </c>
      <c r="AD24" s="19">
        <f t="shared" si="43"/>
        <v>68435.847198864692</v>
      </c>
      <c r="AE24" s="19">
        <f t="shared" si="43"/>
        <v>69804.564142841991</v>
      </c>
      <c r="AF24" s="19">
        <f t="shared" si="43"/>
        <v>71200.655425698831</v>
      </c>
      <c r="AG24" s="19">
        <f t="shared" si="43"/>
        <v>72624.668534212804</v>
      </c>
      <c r="AH24" s="19">
        <f t="shared" si="43"/>
        <v>74077.161904897061</v>
      </c>
      <c r="AI24" s="19">
        <f t="shared" si="43"/>
        <v>75558.705142995008</v>
      </c>
      <c r="AJ24" s="19">
        <f t="shared" si="43"/>
        <v>77069.879245854914</v>
      </c>
      <c r="AK24" s="19">
        <f t="shared" si="43"/>
        <v>78611.276830772011</v>
      </c>
      <c r="AL24" s="19">
        <f t="shared" si="43"/>
        <v>80183.502367387453</v>
      </c>
      <c r="AM24" s="19">
        <f t="shared" si="43"/>
        <v>81787.172414735207</v>
      </c>
      <c r="AN24" s="19">
        <f t="shared" si="43"/>
        <v>83422.915863029906</v>
      </c>
      <c r="AO24" s="19">
        <f t="shared" si="43"/>
        <v>85091.374180290499</v>
      </c>
      <c r="AP24" s="19">
        <f t="shared" si="43"/>
        <v>86793.20166389631</v>
      </c>
      <c r="AQ24" s="19">
        <f t="shared" ref="AQ24:CK24" si="44">AP24*(1+AQ$4)</f>
        <v>88529.065697174243</v>
      </c>
      <c r="AR24" s="19">
        <f t="shared" si="44"/>
        <v>90299.647011117733</v>
      </c>
      <c r="AS24" s="19">
        <f t="shared" si="44"/>
        <v>92105.639951340083</v>
      </c>
      <c r="AT24" s="19">
        <f t="shared" si="44"/>
        <v>93947.752750366883</v>
      </c>
      <c r="AU24" s="19">
        <f t="shared" si="44"/>
        <v>95826.707805374215</v>
      </c>
      <c r="AV24" s="19">
        <f t="shared" si="44"/>
        <v>97743.241961481704</v>
      </c>
      <c r="AW24" s="19">
        <f t="shared" si="44"/>
        <v>99698.106800711335</v>
      </c>
      <c r="AX24" s="19">
        <f t="shared" si="44"/>
        <v>101692.06893672557</v>
      </c>
      <c r="AY24" s="19">
        <f t="shared" si="44"/>
        <v>103725.91031546009</v>
      </c>
      <c r="AZ24" s="19">
        <f t="shared" si="44"/>
        <v>105800.4285217693</v>
      </c>
      <c r="BA24" s="19">
        <f t="shared" si="44"/>
        <v>107916.43709220468</v>
      </c>
      <c r="BB24" s="19">
        <f t="shared" si="44"/>
        <v>110074.76583404877</v>
      </c>
      <c r="BC24" s="19">
        <f t="shared" si="44"/>
        <v>112276.26115072974</v>
      </c>
      <c r="BD24" s="19">
        <f t="shared" si="44"/>
        <v>114521.78637374434</v>
      </c>
      <c r="BE24" s="19">
        <f t="shared" si="44"/>
        <v>116812.22210121923</v>
      </c>
      <c r="BF24" s="19">
        <f t="shared" si="44"/>
        <v>119148.46654324362</v>
      </c>
      <c r="BG24" s="19">
        <f t="shared" si="44"/>
        <v>121531.43587410849</v>
      </c>
      <c r="BH24" s="19">
        <f t="shared" si="44"/>
        <v>123962.06459159066</v>
      </c>
      <c r="BI24" s="19">
        <f t="shared" si="44"/>
        <v>126441.30588342248</v>
      </c>
      <c r="BJ24" s="19">
        <f t="shared" si="44"/>
        <v>128970.13200109093</v>
      </c>
      <c r="BK24" s="19">
        <f t="shared" si="44"/>
        <v>131549.53464111275</v>
      </c>
      <c r="BL24" s="19">
        <f t="shared" si="44"/>
        <v>134180.52533393502</v>
      </c>
      <c r="BM24" s="19">
        <f t="shared" si="44"/>
        <v>136864.13584061372</v>
      </c>
      <c r="BN24" s="19">
        <f t="shared" si="44"/>
        <v>139601.41855742599</v>
      </c>
      <c r="BO24" s="19">
        <f t="shared" si="44"/>
        <v>142393.4469285745</v>
      </c>
      <c r="BP24" s="19">
        <f t="shared" si="44"/>
        <v>145241.31586714598</v>
      </c>
      <c r="BQ24" s="19">
        <f t="shared" si="44"/>
        <v>148146.14218448891</v>
      </c>
      <c r="BR24" s="19">
        <f t="shared" si="44"/>
        <v>151109.06502817868</v>
      </c>
      <c r="BS24" s="19">
        <f t="shared" si="44"/>
        <v>154131.24632874224</v>
      </c>
      <c r="BT24" s="19">
        <f t="shared" si="44"/>
        <v>157213.87125531709</v>
      </c>
      <c r="BU24" s="19">
        <f t="shared" si="44"/>
        <v>160358.14868042344</v>
      </c>
      <c r="BV24" s="19">
        <f t="shared" si="44"/>
        <v>163565.31165403192</v>
      </c>
      <c r="BW24" s="19">
        <f t="shared" si="44"/>
        <v>166836.61788711254</v>
      </c>
      <c r="BX24" s="19">
        <f t="shared" si="44"/>
        <v>170173.35024485481</v>
      </c>
      <c r="BY24" s="19">
        <f t="shared" si="44"/>
        <v>173576.81724975191</v>
      </c>
      <c r="BZ24" s="19">
        <f t="shared" si="44"/>
        <v>177048.35359474696</v>
      </c>
      <c r="CA24" s="19">
        <f t="shared" si="44"/>
        <v>180589.3206666419</v>
      </c>
      <c r="CB24" s="19">
        <f t="shared" si="44"/>
        <v>184201.10707997475</v>
      </c>
      <c r="CC24" s="19">
        <f t="shared" si="44"/>
        <v>187885.12922157426</v>
      </c>
      <c r="CD24" s="19">
        <f t="shared" si="44"/>
        <v>191642.83180600574</v>
      </c>
      <c r="CE24" s="19">
        <f t="shared" si="44"/>
        <v>195475.68844212586</v>
      </c>
      <c r="CF24" s="19">
        <f t="shared" si="44"/>
        <v>199385.20221096839</v>
      </c>
      <c r="CG24" s="19">
        <f t="shared" si="44"/>
        <v>203372.90625518776</v>
      </c>
      <c r="CH24" s="19">
        <f t="shared" si="44"/>
        <v>207440.36438029152</v>
      </c>
      <c r="CI24" s="19">
        <f t="shared" si="44"/>
        <v>211589.17166789735</v>
      </c>
      <c r="CJ24" s="19">
        <f t="shared" si="44"/>
        <v>215820.9551012553</v>
      </c>
      <c r="CK24" s="19">
        <f t="shared" si="44"/>
        <v>220137.3742032804</v>
      </c>
      <c r="CL24" s="19"/>
    </row>
    <row r="25" spans="5:90" x14ac:dyDescent="0.25">
      <c r="E25" s="16" t="s">
        <v>19</v>
      </c>
      <c r="F25" s="17">
        <v>3</v>
      </c>
      <c r="G25" s="17">
        <v>3</v>
      </c>
      <c r="H25" s="18">
        <v>45248</v>
      </c>
      <c r="I25" s="18">
        <v>46153</v>
      </c>
      <c r="J25" s="18">
        <v>47530</v>
      </c>
      <c r="K25" s="18">
        <v>48481</v>
      </c>
      <c r="L25" s="18">
        <v>49451</v>
      </c>
      <c r="M25" s="19">
        <f t="shared" ref="M25:R25" si="45">L25*(1+M$4)</f>
        <v>50440.020000000004</v>
      </c>
      <c r="N25" s="19">
        <f t="shared" si="45"/>
        <v>51448.820400000004</v>
      </c>
      <c r="O25" s="19">
        <f t="shared" si="45"/>
        <v>52477.796808000006</v>
      </c>
      <c r="P25" s="19">
        <f t="shared" si="45"/>
        <v>53527.352744160009</v>
      </c>
      <c r="Q25" s="19">
        <f t="shared" si="45"/>
        <v>54597.899799043211</v>
      </c>
      <c r="R25" s="19">
        <f t="shared" si="45"/>
        <v>55689.857795024072</v>
      </c>
      <c r="S25" s="19">
        <f t="shared" ref="S25:AP25" si="46">R25*(1+S$4)</f>
        <v>56803.654950924552</v>
      </c>
      <c r="T25" s="19">
        <f t="shared" si="46"/>
        <v>57939.728049943042</v>
      </c>
      <c r="U25" s="19">
        <f t="shared" si="46"/>
        <v>59098.522610941902</v>
      </c>
      <c r="V25" s="19">
        <f t="shared" si="46"/>
        <v>60280.493063160742</v>
      </c>
      <c r="W25" s="19">
        <f t="shared" si="46"/>
        <v>61486.102924423962</v>
      </c>
      <c r="X25" s="19">
        <f t="shared" si="46"/>
        <v>62715.82498291244</v>
      </c>
      <c r="Y25" s="19">
        <f t="shared" si="46"/>
        <v>63970.141482570689</v>
      </c>
      <c r="Z25" s="19">
        <f t="shared" si="46"/>
        <v>65249.544312222104</v>
      </c>
      <c r="AA25" s="19">
        <f t="shared" si="46"/>
        <v>66554.535198466547</v>
      </c>
      <c r="AB25" s="19">
        <f t="shared" si="46"/>
        <v>67885.625902435873</v>
      </c>
      <c r="AC25" s="19">
        <f t="shared" si="46"/>
        <v>69243.338420484593</v>
      </c>
      <c r="AD25" s="19">
        <f t="shared" si="46"/>
        <v>70628.205188894281</v>
      </c>
      <c r="AE25" s="19">
        <f t="shared" si="46"/>
        <v>72040.769292672165</v>
      </c>
      <c r="AF25" s="19">
        <f t="shared" si="46"/>
        <v>73481.584678525614</v>
      </c>
      <c r="AG25" s="19">
        <f t="shared" si="46"/>
        <v>74951.216372096125</v>
      </c>
      <c r="AH25" s="19">
        <f t="shared" si="46"/>
        <v>76450.240699538044</v>
      </c>
      <c r="AI25" s="19">
        <f t="shared" si="46"/>
        <v>77979.245513528804</v>
      </c>
      <c r="AJ25" s="19">
        <f t="shared" si="46"/>
        <v>79538.830423799387</v>
      </c>
      <c r="AK25" s="19">
        <f t="shared" si="46"/>
        <v>81129.60703227538</v>
      </c>
      <c r="AL25" s="19">
        <f t="shared" si="46"/>
        <v>82752.199172920882</v>
      </c>
      <c r="AM25" s="19">
        <f t="shared" si="46"/>
        <v>84407.243156379307</v>
      </c>
      <c r="AN25" s="19">
        <f t="shared" si="46"/>
        <v>86095.388019506892</v>
      </c>
      <c r="AO25" s="19">
        <f t="shared" si="46"/>
        <v>87817.295779897031</v>
      </c>
      <c r="AP25" s="19">
        <f t="shared" si="46"/>
        <v>89573.641695494967</v>
      </c>
      <c r="AQ25" s="19">
        <f t="shared" ref="AQ25:CK25" si="47">AP25*(1+AQ$4)</f>
        <v>91365.114529404862</v>
      </c>
      <c r="AR25" s="19">
        <f t="shared" si="47"/>
        <v>93192.416819992955</v>
      </c>
      <c r="AS25" s="19">
        <f t="shared" si="47"/>
        <v>95056.265156392823</v>
      </c>
      <c r="AT25" s="19">
        <f t="shared" si="47"/>
        <v>96957.390459520684</v>
      </c>
      <c r="AU25" s="19">
        <f t="shared" si="47"/>
        <v>98896.538268711098</v>
      </c>
      <c r="AV25" s="19">
        <f t="shared" si="47"/>
        <v>100874.46903408533</v>
      </c>
      <c r="AW25" s="19">
        <f t="shared" si="47"/>
        <v>102891.95841476704</v>
      </c>
      <c r="AX25" s="19">
        <f t="shared" si="47"/>
        <v>104949.79758306238</v>
      </c>
      <c r="AY25" s="19">
        <f t="shared" si="47"/>
        <v>107048.79353472362</v>
      </c>
      <c r="AZ25" s="19">
        <f t="shared" si="47"/>
        <v>109189.76940541809</v>
      </c>
      <c r="BA25" s="19">
        <f t="shared" si="47"/>
        <v>111373.56479352646</v>
      </c>
      <c r="BB25" s="19">
        <f t="shared" si="47"/>
        <v>113601.03608939699</v>
      </c>
      <c r="BC25" s="19">
        <f t="shared" si="47"/>
        <v>115873.05681118493</v>
      </c>
      <c r="BD25" s="19">
        <f t="shared" si="47"/>
        <v>118190.51794740863</v>
      </c>
      <c r="BE25" s="19">
        <f t="shared" si="47"/>
        <v>120554.32830635681</v>
      </c>
      <c r="BF25" s="19">
        <f t="shared" si="47"/>
        <v>122965.41487248395</v>
      </c>
      <c r="BG25" s="19">
        <f t="shared" si="47"/>
        <v>125424.72316993363</v>
      </c>
      <c r="BH25" s="19">
        <f t="shared" si="47"/>
        <v>127933.2176333323</v>
      </c>
      <c r="BI25" s="19">
        <f t="shared" si="47"/>
        <v>130491.88198599895</v>
      </c>
      <c r="BJ25" s="19">
        <f t="shared" si="47"/>
        <v>133101.71962571892</v>
      </c>
      <c r="BK25" s="19">
        <f t="shared" si="47"/>
        <v>135763.7540182333</v>
      </c>
      <c r="BL25" s="19">
        <f t="shared" si="47"/>
        <v>138479.02909859797</v>
      </c>
      <c r="BM25" s="19">
        <f t="shared" si="47"/>
        <v>141248.60968056993</v>
      </c>
      <c r="BN25" s="19">
        <f t="shared" si="47"/>
        <v>144073.58187418134</v>
      </c>
      <c r="BO25" s="19">
        <f t="shared" si="47"/>
        <v>146955.05351166497</v>
      </c>
      <c r="BP25" s="19">
        <f t="shared" si="47"/>
        <v>149894.15458189827</v>
      </c>
      <c r="BQ25" s="19">
        <f t="shared" si="47"/>
        <v>152892.03767353625</v>
      </c>
      <c r="BR25" s="19">
        <f t="shared" si="47"/>
        <v>155949.87842700697</v>
      </c>
      <c r="BS25" s="19">
        <f t="shared" si="47"/>
        <v>159068.8759955471</v>
      </c>
      <c r="BT25" s="19">
        <f t="shared" si="47"/>
        <v>162250.25351545805</v>
      </c>
      <c r="BU25" s="19">
        <f t="shared" si="47"/>
        <v>165495.25858576721</v>
      </c>
      <c r="BV25" s="19">
        <f t="shared" si="47"/>
        <v>168805.16375748254</v>
      </c>
      <c r="BW25" s="19">
        <f t="shared" si="47"/>
        <v>172181.2670326322</v>
      </c>
      <c r="BX25" s="19">
        <f t="shared" si="47"/>
        <v>175624.89237328485</v>
      </c>
      <c r="BY25" s="19">
        <f t="shared" si="47"/>
        <v>179137.39022075056</v>
      </c>
      <c r="BZ25" s="19">
        <f t="shared" si="47"/>
        <v>182720.13802516556</v>
      </c>
      <c r="CA25" s="19">
        <f t="shared" si="47"/>
        <v>186374.54078566888</v>
      </c>
      <c r="CB25" s="19">
        <f t="shared" si="47"/>
        <v>190102.03160138227</v>
      </c>
      <c r="CC25" s="19">
        <f t="shared" si="47"/>
        <v>193904.07223340991</v>
      </c>
      <c r="CD25" s="19">
        <f t="shared" si="47"/>
        <v>197782.15367807812</v>
      </c>
      <c r="CE25" s="19">
        <f t="shared" si="47"/>
        <v>201737.79675163969</v>
      </c>
      <c r="CF25" s="19">
        <f t="shared" si="47"/>
        <v>205772.55268667248</v>
      </c>
      <c r="CG25" s="19">
        <f t="shared" si="47"/>
        <v>209888.00374040593</v>
      </c>
      <c r="CH25" s="19">
        <f t="shared" si="47"/>
        <v>214085.76381521404</v>
      </c>
      <c r="CI25" s="19">
        <f t="shared" si="47"/>
        <v>218367.47909151833</v>
      </c>
      <c r="CJ25" s="19">
        <f t="shared" si="47"/>
        <v>222734.8286733487</v>
      </c>
      <c r="CK25" s="19">
        <f t="shared" si="47"/>
        <v>227189.52524681567</v>
      </c>
      <c r="CL25" s="19"/>
    </row>
    <row r="26" spans="5:90" x14ac:dyDescent="0.25">
      <c r="E26" s="33" t="s">
        <v>20</v>
      </c>
      <c r="F26" s="29">
        <v>0</v>
      </c>
      <c r="G26" s="29"/>
      <c r="H26" s="18"/>
      <c r="I26" s="18"/>
      <c r="J26" s="18"/>
      <c r="K26" s="18"/>
      <c r="L26" s="30"/>
      <c r="M26" s="19">
        <f t="shared" ref="M26:R26" si="48">L26*(1+M$4)</f>
        <v>0</v>
      </c>
      <c r="N26" s="19">
        <f t="shared" si="48"/>
        <v>0</v>
      </c>
      <c r="O26" s="19">
        <f t="shared" si="48"/>
        <v>0</v>
      </c>
      <c r="P26" s="19">
        <f t="shared" si="48"/>
        <v>0</v>
      </c>
      <c r="Q26" s="19">
        <f t="shared" si="48"/>
        <v>0</v>
      </c>
      <c r="R26" s="19">
        <f t="shared" si="48"/>
        <v>0</v>
      </c>
      <c r="S26" s="19">
        <f t="shared" ref="S26:AP26" si="49">R26*(1+S$4)</f>
        <v>0</v>
      </c>
      <c r="T26" s="19">
        <f t="shared" si="49"/>
        <v>0</v>
      </c>
      <c r="U26" s="19">
        <f t="shared" si="49"/>
        <v>0</v>
      </c>
      <c r="V26" s="19">
        <f t="shared" si="49"/>
        <v>0</v>
      </c>
      <c r="W26" s="19">
        <f t="shared" si="49"/>
        <v>0</v>
      </c>
      <c r="X26" s="19">
        <f t="shared" si="49"/>
        <v>0</v>
      </c>
      <c r="Y26" s="19">
        <f t="shared" si="49"/>
        <v>0</v>
      </c>
      <c r="Z26" s="19">
        <f t="shared" si="49"/>
        <v>0</v>
      </c>
      <c r="AA26" s="19">
        <f t="shared" si="49"/>
        <v>0</v>
      </c>
      <c r="AB26" s="19">
        <f t="shared" si="49"/>
        <v>0</v>
      </c>
      <c r="AC26" s="19">
        <f t="shared" si="49"/>
        <v>0</v>
      </c>
      <c r="AD26" s="19">
        <f t="shared" si="49"/>
        <v>0</v>
      </c>
      <c r="AE26" s="19">
        <f t="shared" si="49"/>
        <v>0</v>
      </c>
      <c r="AF26" s="19">
        <f t="shared" si="49"/>
        <v>0</v>
      </c>
      <c r="AG26" s="19">
        <f t="shared" si="49"/>
        <v>0</v>
      </c>
      <c r="AH26" s="19">
        <f t="shared" si="49"/>
        <v>0</v>
      </c>
      <c r="AI26" s="19">
        <f t="shared" si="49"/>
        <v>0</v>
      </c>
      <c r="AJ26" s="19">
        <f t="shared" si="49"/>
        <v>0</v>
      </c>
      <c r="AK26" s="19">
        <f t="shared" si="49"/>
        <v>0</v>
      </c>
      <c r="AL26" s="19">
        <f t="shared" si="49"/>
        <v>0</v>
      </c>
      <c r="AM26" s="19">
        <f t="shared" si="49"/>
        <v>0</v>
      </c>
      <c r="AN26" s="19">
        <f t="shared" si="49"/>
        <v>0</v>
      </c>
      <c r="AO26" s="19">
        <f t="shared" si="49"/>
        <v>0</v>
      </c>
      <c r="AP26" s="19">
        <f t="shared" si="49"/>
        <v>0</v>
      </c>
      <c r="AQ26" s="19">
        <f t="shared" ref="AQ26:CK26" si="50">AP26*(1+AQ$4)</f>
        <v>0</v>
      </c>
      <c r="AR26" s="19">
        <f t="shared" si="50"/>
        <v>0</v>
      </c>
      <c r="AS26" s="19">
        <f t="shared" si="50"/>
        <v>0</v>
      </c>
      <c r="AT26" s="19">
        <f t="shared" si="50"/>
        <v>0</v>
      </c>
      <c r="AU26" s="19">
        <f t="shared" si="50"/>
        <v>0</v>
      </c>
      <c r="AV26" s="19">
        <f t="shared" si="50"/>
        <v>0</v>
      </c>
      <c r="AW26" s="19">
        <f t="shared" si="50"/>
        <v>0</v>
      </c>
      <c r="AX26" s="19">
        <f t="shared" si="50"/>
        <v>0</v>
      </c>
      <c r="AY26" s="19">
        <f t="shared" si="50"/>
        <v>0</v>
      </c>
      <c r="AZ26" s="19">
        <f t="shared" si="50"/>
        <v>0</v>
      </c>
      <c r="BA26" s="19">
        <f t="shared" si="50"/>
        <v>0</v>
      </c>
      <c r="BB26" s="19">
        <f t="shared" si="50"/>
        <v>0</v>
      </c>
      <c r="BC26" s="19">
        <f t="shared" si="50"/>
        <v>0</v>
      </c>
      <c r="BD26" s="19">
        <f t="shared" si="50"/>
        <v>0</v>
      </c>
      <c r="BE26" s="19">
        <f t="shared" si="50"/>
        <v>0</v>
      </c>
      <c r="BF26" s="19">
        <f t="shared" si="50"/>
        <v>0</v>
      </c>
      <c r="BG26" s="19">
        <f t="shared" si="50"/>
        <v>0</v>
      </c>
      <c r="BH26" s="19">
        <f t="shared" si="50"/>
        <v>0</v>
      </c>
      <c r="BI26" s="19">
        <f t="shared" si="50"/>
        <v>0</v>
      </c>
      <c r="BJ26" s="19">
        <f t="shared" si="50"/>
        <v>0</v>
      </c>
      <c r="BK26" s="19">
        <f t="shared" si="50"/>
        <v>0</v>
      </c>
      <c r="BL26" s="19">
        <f t="shared" si="50"/>
        <v>0</v>
      </c>
      <c r="BM26" s="19">
        <f t="shared" si="50"/>
        <v>0</v>
      </c>
      <c r="BN26" s="19">
        <f t="shared" si="50"/>
        <v>0</v>
      </c>
      <c r="BO26" s="19">
        <f t="shared" si="50"/>
        <v>0</v>
      </c>
      <c r="BP26" s="19">
        <f t="shared" si="50"/>
        <v>0</v>
      </c>
      <c r="BQ26" s="19">
        <f t="shared" si="50"/>
        <v>0</v>
      </c>
      <c r="BR26" s="19">
        <f t="shared" si="50"/>
        <v>0</v>
      </c>
      <c r="BS26" s="19">
        <f t="shared" si="50"/>
        <v>0</v>
      </c>
      <c r="BT26" s="19">
        <f t="shared" si="50"/>
        <v>0</v>
      </c>
      <c r="BU26" s="19">
        <f t="shared" si="50"/>
        <v>0</v>
      </c>
      <c r="BV26" s="19">
        <f t="shared" si="50"/>
        <v>0</v>
      </c>
      <c r="BW26" s="19">
        <f t="shared" si="50"/>
        <v>0</v>
      </c>
      <c r="BX26" s="19">
        <f t="shared" si="50"/>
        <v>0</v>
      </c>
      <c r="BY26" s="19">
        <f t="shared" si="50"/>
        <v>0</v>
      </c>
      <c r="BZ26" s="19">
        <f t="shared" si="50"/>
        <v>0</v>
      </c>
      <c r="CA26" s="19">
        <f t="shared" si="50"/>
        <v>0</v>
      </c>
      <c r="CB26" s="19">
        <f t="shared" si="50"/>
        <v>0</v>
      </c>
      <c r="CC26" s="19">
        <f t="shared" si="50"/>
        <v>0</v>
      </c>
      <c r="CD26" s="19">
        <f t="shared" si="50"/>
        <v>0</v>
      </c>
      <c r="CE26" s="19">
        <f t="shared" si="50"/>
        <v>0</v>
      </c>
      <c r="CF26" s="19">
        <f t="shared" si="50"/>
        <v>0</v>
      </c>
      <c r="CG26" s="19">
        <f t="shared" si="50"/>
        <v>0</v>
      </c>
      <c r="CH26" s="19">
        <f t="shared" si="50"/>
        <v>0</v>
      </c>
      <c r="CI26" s="19">
        <f t="shared" si="50"/>
        <v>0</v>
      </c>
      <c r="CJ26" s="19">
        <f t="shared" si="50"/>
        <v>0</v>
      </c>
      <c r="CK26" s="19">
        <f t="shared" si="50"/>
        <v>0</v>
      </c>
      <c r="CL26" s="19"/>
    </row>
    <row r="27" spans="5:90" x14ac:dyDescent="0.25">
      <c r="E27" s="33" t="s">
        <v>20</v>
      </c>
      <c r="F27" s="29">
        <v>0</v>
      </c>
      <c r="G27" s="29"/>
      <c r="H27" s="18"/>
      <c r="I27" s="18"/>
      <c r="J27" s="18"/>
      <c r="K27" s="18"/>
      <c r="L27" s="30"/>
      <c r="M27" s="19">
        <f t="shared" ref="M27:R27" si="51">L27*(1+M$4)</f>
        <v>0</v>
      </c>
      <c r="N27" s="19">
        <f t="shared" si="51"/>
        <v>0</v>
      </c>
      <c r="O27" s="19">
        <f t="shared" si="51"/>
        <v>0</v>
      </c>
      <c r="P27" s="19">
        <f t="shared" si="51"/>
        <v>0</v>
      </c>
      <c r="Q27" s="19">
        <f t="shared" si="51"/>
        <v>0</v>
      </c>
      <c r="R27" s="19">
        <f t="shared" si="51"/>
        <v>0</v>
      </c>
      <c r="S27" s="19">
        <f t="shared" ref="S27:AP27" si="52">R27*(1+S$4)</f>
        <v>0</v>
      </c>
      <c r="T27" s="19">
        <f t="shared" si="52"/>
        <v>0</v>
      </c>
      <c r="U27" s="19">
        <f t="shared" si="52"/>
        <v>0</v>
      </c>
      <c r="V27" s="19">
        <f t="shared" si="52"/>
        <v>0</v>
      </c>
      <c r="W27" s="19">
        <f t="shared" si="52"/>
        <v>0</v>
      </c>
      <c r="X27" s="19">
        <f t="shared" si="52"/>
        <v>0</v>
      </c>
      <c r="Y27" s="19">
        <f t="shared" si="52"/>
        <v>0</v>
      </c>
      <c r="Z27" s="19">
        <f t="shared" si="52"/>
        <v>0</v>
      </c>
      <c r="AA27" s="19">
        <f t="shared" si="52"/>
        <v>0</v>
      </c>
      <c r="AB27" s="19">
        <f t="shared" si="52"/>
        <v>0</v>
      </c>
      <c r="AC27" s="19">
        <f t="shared" si="52"/>
        <v>0</v>
      </c>
      <c r="AD27" s="19">
        <f t="shared" si="52"/>
        <v>0</v>
      </c>
      <c r="AE27" s="19">
        <f t="shared" si="52"/>
        <v>0</v>
      </c>
      <c r="AF27" s="19">
        <f t="shared" si="52"/>
        <v>0</v>
      </c>
      <c r="AG27" s="19">
        <f t="shared" si="52"/>
        <v>0</v>
      </c>
      <c r="AH27" s="19">
        <f t="shared" si="52"/>
        <v>0</v>
      </c>
      <c r="AI27" s="19">
        <f t="shared" si="52"/>
        <v>0</v>
      </c>
      <c r="AJ27" s="19">
        <f t="shared" si="52"/>
        <v>0</v>
      </c>
      <c r="AK27" s="19">
        <f t="shared" si="52"/>
        <v>0</v>
      </c>
      <c r="AL27" s="19">
        <f t="shared" si="52"/>
        <v>0</v>
      </c>
      <c r="AM27" s="19">
        <f t="shared" si="52"/>
        <v>0</v>
      </c>
      <c r="AN27" s="19">
        <f t="shared" si="52"/>
        <v>0</v>
      </c>
      <c r="AO27" s="19">
        <f t="shared" si="52"/>
        <v>0</v>
      </c>
      <c r="AP27" s="19">
        <f t="shared" si="52"/>
        <v>0</v>
      </c>
      <c r="AQ27" s="19">
        <f t="shared" ref="AQ27:CK27" si="53">AP27*(1+AQ$4)</f>
        <v>0</v>
      </c>
      <c r="AR27" s="19">
        <f t="shared" si="53"/>
        <v>0</v>
      </c>
      <c r="AS27" s="19">
        <f t="shared" si="53"/>
        <v>0</v>
      </c>
      <c r="AT27" s="19">
        <f t="shared" si="53"/>
        <v>0</v>
      </c>
      <c r="AU27" s="19">
        <f t="shared" si="53"/>
        <v>0</v>
      </c>
      <c r="AV27" s="19">
        <f t="shared" si="53"/>
        <v>0</v>
      </c>
      <c r="AW27" s="19">
        <f t="shared" si="53"/>
        <v>0</v>
      </c>
      <c r="AX27" s="19">
        <f t="shared" si="53"/>
        <v>0</v>
      </c>
      <c r="AY27" s="19">
        <f t="shared" si="53"/>
        <v>0</v>
      </c>
      <c r="AZ27" s="19">
        <f t="shared" si="53"/>
        <v>0</v>
      </c>
      <c r="BA27" s="19">
        <f t="shared" si="53"/>
        <v>0</v>
      </c>
      <c r="BB27" s="19">
        <f t="shared" si="53"/>
        <v>0</v>
      </c>
      <c r="BC27" s="19">
        <f t="shared" si="53"/>
        <v>0</v>
      </c>
      <c r="BD27" s="19">
        <f t="shared" si="53"/>
        <v>0</v>
      </c>
      <c r="BE27" s="19">
        <f t="shared" si="53"/>
        <v>0</v>
      </c>
      <c r="BF27" s="19">
        <f t="shared" si="53"/>
        <v>0</v>
      </c>
      <c r="BG27" s="19">
        <f t="shared" si="53"/>
        <v>0</v>
      </c>
      <c r="BH27" s="19">
        <f t="shared" si="53"/>
        <v>0</v>
      </c>
      <c r="BI27" s="19">
        <f t="shared" si="53"/>
        <v>0</v>
      </c>
      <c r="BJ27" s="19">
        <f t="shared" si="53"/>
        <v>0</v>
      </c>
      <c r="BK27" s="19">
        <f t="shared" si="53"/>
        <v>0</v>
      </c>
      <c r="BL27" s="19">
        <f t="shared" si="53"/>
        <v>0</v>
      </c>
      <c r="BM27" s="19">
        <f t="shared" si="53"/>
        <v>0</v>
      </c>
      <c r="BN27" s="19">
        <f t="shared" si="53"/>
        <v>0</v>
      </c>
      <c r="BO27" s="19">
        <f t="shared" si="53"/>
        <v>0</v>
      </c>
      <c r="BP27" s="19">
        <f t="shared" si="53"/>
        <v>0</v>
      </c>
      <c r="BQ27" s="19">
        <f t="shared" si="53"/>
        <v>0</v>
      </c>
      <c r="BR27" s="19">
        <f t="shared" si="53"/>
        <v>0</v>
      </c>
      <c r="BS27" s="19">
        <f t="shared" si="53"/>
        <v>0</v>
      </c>
      <c r="BT27" s="19">
        <f t="shared" si="53"/>
        <v>0</v>
      </c>
      <c r="BU27" s="19">
        <f t="shared" si="53"/>
        <v>0</v>
      </c>
      <c r="BV27" s="19">
        <f t="shared" si="53"/>
        <v>0</v>
      </c>
      <c r="BW27" s="19">
        <f t="shared" si="53"/>
        <v>0</v>
      </c>
      <c r="BX27" s="19">
        <f t="shared" si="53"/>
        <v>0</v>
      </c>
      <c r="BY27" s="19">
        <f t="shared" si="53"/>
        <v>0</v>
      </c>
      <c r="BZ27" s="19">
        <f t="shared" si="53"/>
        <v>0</v>
      </c>
      <c r="CA27" s="19">
        <f t="shared" si="53"/>
        <v>0</v>
      </c>
      <c r="CB27" s="19">
        <f t="shared" si="53"/>
        <v>0</v>
      </c>
      <c r="CC27" s="19">
        <f t="shared" si="53"/>
        <v>0</v>
      </c>
      <c r="CD27" s="19">
        <f t="shared" si="53"/>
        <v>0</v>
      </c>
      <c r="CE27" s="19">
        <f t="shared" si="53"/>
        <v>0</v>
      </c>
      <c r="CF27" s="19">
        <f t="shared" si="53"/>
        <v>0</v>
      </c>
      <c r="CG27" s="19">
        <f t="shared" si="53"/>
        <v>0</v>
      </c>
      <c r="CH27" s="19">
        <f t="shared" si="53"/>
        <v>0</v>
      </c>
      <c r="CI27" s="19">
        <f t="shared" si="53"/>
        <v>0</v>
      </c>
      <c r="CJ27" s="19">
        <f t="shared" si="53"/>
        <v>0</v>
      </c>
      <c r="CK27" s="19">
        <f t="shared" si="53"/>
        <v>0</v>
      </c>
      <c r="CL27" s="19"/>
    </row>
    <row r="28" spans="5:90" x14ac:dyDescent="0.25">
      <c r="E28" s="16" t="s">
        <v>20</v>
      </c>
      <c r="F28" s="17">
        <v>1</v>
      </c>
      <c r="G28" s="17">
        <v>8</v>
      </c>
      <c r="H28" s="18">
        <v>46179</v>
      </c>
      <c r="I28" s="18">
        <v>47103</v>
      </c>
      <c r="J28" s="18">
        <v>48045</v>
      </c>
      <c r="K28" s="18">
        <v>49006</v>
      </c>
      <c r="L28" s="22">
        <v>49986</v>
      </c>
      <c r="M28" s="19">
        <f t="shared" ref="M28:R28" si="54">L28*(1+M$4)</f>
        <v>50985.72</v>
      </c>
      <c r="N28" s="19">
        <f t="shared" si="54"/>
        <v>52005.434400000006</v>
      </c>
      <c r="O28" s="19">
        <f t="shared" si="54"/>
        <v>53045.543088000006</v>
      </c>
      <c r="P28" s="19">
        <f t="shared" si="54"/>
        <v>54106.453949760005</v>
      </c>
      <c r="Q28" s="19">
        <f t="shared" si="54"/>
        <v>55188.583028755209</v>
      </c>
      <c r="R28" s="19">
        <f t="shared" si="54"/>
        <v>56292.354689330314</v>
      </c>
      <c r="S28" s="19">
        <f t="shared" ref="S28:AP28" si="55">R28*(1+S$4)</f>
        <v>57418.201783116921</v>
      </c>
      <c r="T28" s="19">
        <f t="shared" si="55"/>
        <v>58566.565818779258</v>
      </c>
      <c r="U28" s="19">
        <f t="shared" si="55"/>
        <v>59737.897135154846</v>
      </c>
      <c r="V28" s="19">
        <f t="shared" si="55"/>
        <v>60932.655077857948</v>
      </c>
      <c r="W28" s="19">
        <f t="shared" si="55"/>
        <v>62151.308179415108</v>
      </c>
      <c r="X28" s="19">
        <f t="shared" si="55"/>
        <v>63394.334343003407</v>
      </c>
      <c r="Y28" s="19">
        <f t="shared" si="55"/>
        <v>64662.221029863475</v>
      </c>
      <c r="Z28" s="19">
        <f t="shared" si="55"/>
        <v>65955.465450460746</v>
      </c>
      <c r="AA28" s="19">
        <f t="shared" si="55"/>
        <v>67274.574759469964</v>
      </c>
      <c r="AB28" s="19">
        <f t="shared" si="55"/>
        <v>68620.066254659367</v>
      </c>
      <c r="AC28" s="19">
        <f t="shared" si="55"/>
        <v>69992.467579752556</v>
      </c>
      <c r="AD28" s="19">
        <f t="shared" si="55"/>
        <v>71392.31693134761</v>
      </c>
      <c r="AE28" s="19">
        <f t="shared" si="55"/>
        <v>72820.163269974568</v>
      </c>
      <c r="AF28" s="19">
        <f t="shared" si="55"/>
        <v>74276.566535374062</v>
      </c>
      <c r="AG28" s="19">
        <f t="shared" si="55"/>
        <v>75762.097866081545</v>
      </c>
      <c r="AH28" s="19">
        <f t="shared" si="55"/>
        <v>77277.339823403177</v>
      </c>
      <c r="AI28" s="19">
        <f t="shared" si="55"/>
        <v>78822.886619871249</v>
      </c>
      <c r="AJ28" s="19">
        <f t="shared" si="55"/>
        <v>80399.344352268672</v>
      </c>
      <c r="AK28" s="19">
        <f t="shared" si="55"/>
        <v>82007.331239314051</v>
      </c>
      <c r="AL28" s="19">
        <f t="shared" si="55"/>
        <v>83647.477864100336</v>
      </c>
      <c r="AM28" s="19">
        <f t="shared" si="55"/>
        <v>85320.427421382337</v>
      </c>
      <c r="AN28" s="19">
        <f t="shared" si="55"/>
        <v>87026.835969809981</v>
      </c>
      <c r="AO28" s="19">
        <f t="shared" si="55"/>
        <v>88767.372689206182</v>
      </c>
      <c r="AP28" s="19">
        <f t="shared" si="55"/>
        <v>90542.720142990307</v>
      </c>
      <c r="AQ28" s="19">
        <f t="shared" ref="AQ28:CK28" si="56">AP28*(1+AQ$4)</f>
        <v>92353.574545850119</v>
      </c>
      <c r="AR28" s="19">
        <f t="shared" si="56"/>
        <v>94200.646036767124</v>
      </c>
      <c r="AS28" s="19">
        <f t="shared" si="56"/>
        <v>96084.65895750247</v>
      </c>
      <c r="AT28" s="19">
        <f t="shared" si="56"/>
        <v>98006.352136652524</v>
      </c>
      <c r="AU28" s="19">
        <f t="shared" si="56"/>
        <v>99966.479179385569</v>
      </c>
      <c r="AV28" s="19">
        <f t="shared" si="56"/>
        <v>101965.80876297328</v>
      </c>
      <c r="AW28" s="19">
        <f t="shared" si="56"/>
        <v>104005.12493823274</v>
      </c>
      <c r="AX28" s="19">
        <f t="shared" si="56"/>
        <v>106085.22743699739</v>
      </c>
      <c r="AY28" s="19">
        <f t="shared" si="56"/>
        <v>108206.93198573733</v>
      </c>
      <c r="AZ28" s="19">
        <f t="shared" si="56"/>
        <v>110371.07062545208</v>
      </c>
      <c r="BA28" s="19">
        <f t="shared" si="56"/>
        <v>112578.49203796111</v>
      </c>
      <c r="BB28" s="19">
        <f t="shared" si="56"/>
        <v>114830.06187872034</v>
      </c>
      <c r="BC28" s="19">
        <f t="shared" si="56"/>
        <v>117126.66311629475</v>
      </c>
      <c r="BD28" s="19">
        <f t="shared" si="56"/>
        <v>119469.19637862065</v>
      </c>
      <c r="BE28" s="19">
        <f t="shared" si="56"/>
        <v>121858.58030619306</v>
      </c>
      <c r="BF28" s="19">
        <f t="shared" si="56"/>
        <v>124295.75191231693</v>
      </c>
      <c r="BG28" s="19">
        <f t="shared" si="56"/>
        <v>126781.66695056327</v>
      </c>
      <c r="BH28" s="19">
        <f t="shared" si="56"/>
        <v>129317.30028957454</v>
      </c>
      <c r="BI28" s="19">
        <f t="shared" si="56"/>
        <v>131903.64629536605</v>
      </c>
      <c r="BJ28" s="19">
        <f t="shared" si="56"/>
        <v>134541.71922127338</v>
      </c>
      <c r="BK28" s="19">
        <f t="shared" si="56"/>
        <v>137232.55360569883</v>
      </c>
      <c r="BL28" s="19">
        <f t="shared" si="56"/>
        <v>139977.20467781281</v>
      </c>
      <c r="BM28" s="19">
        <f t="shared" si="56"/>
        <v>142776.74877136908</v>
      </c>
      <c r="BN28" s="19">
        <f t="shared" si="56"/>
        <v>145632.28374679646</v>
      </c>
      <c r="BO28" s="19">
        <f t="shared" si="56"/>
        <v>148544.92942173238</v>
      </c>
      <c r="BP28" s="19">
        <f t="shared" si="56"/>
        <v>151515.82801016702</v>
      </c>
      <c r="BQ28" s="19">
        <f t="shared" si="56"/>
        <v>154546.14457037038</v>
      </c>
      <c r="BR28" s="19">
        <f t="shared" si="56"/>
        <v>157637.0674617778</v>
      </c>
      <c r="BS28" s="19">
        <f t="shared" si="56"/>
        <v>160789.80881101335</v>
      </c>
      <c r="BT28" s="19">
        <f t="shared" si="56"/>
        <v>164005.60498723362</v>
      </c>
      <c r="BU28" s="19">
        <f t="shared" si="56"/>
        <v>167285.71708697829</v>
      </c>
      <c r="BV28" s="19">
        <f t="shared" si="56"/>
        <v>170631.43142871786</v>
      </c>
      <c r="BW28" s="19">
        <f t="shared" si="56"/>
        <v>174044.06005729223</v>
      </c>
      <c r="BX28" s="19">
        <f t="shared" si="56"/>
        <v>177524.94125843808</v>
      </c>
      <c r="BY28" s="19">
        <f t="shared" si="56"/>
        <v>181075.44008360684</v>
      </c>
      <c r="BZ28" s="19">
        <f t="shared" si="56"/>
        <v>184696.94888527898</v>
      </c>
      <c r="CA28" s="19">
        <f t="shared" si="56"/>
        <v>188390.88786298456</v>
      </c>
      <c r="CB28" s="19">
        <f t="shared" si="56"/>
        <v>192158.70562024426</v>
      </c>
      <c r="CC28" s="19">
        <f t="shared" si="56"/>
        <v>196001.87973264916</v>
      </c>
      <c r="CD28" s="19">
        <f t="shared" si="56"/>
        <v>199921.91732730216</v>
      </c>
      <c r="CE28" s="19">
        <f t="shared" si="56"/>
        <v>203920.35567384821</v>
      </c>
      <c r="CF28" s="19">
        <f t="shared" si="56"/>
        <v>207998.76278732519</v>
      </c>
      <c r="CG28" s="19">
        <f t="shared" si="56"/>
        <v>212158.7380430717</v>
      </c>
      <c r="CH28" s="19">
        <f t="shared" si="56"/>
        <v>216401.91280393314</v>
      </c>
      <c r="CI28" s="19">
        <f t="shared" si="56"/>
        <v>220729.95106001181</v>
      </c>
      <c r="CJ28" s="19">
        <f t="shared" si="56"/>
        <v>225144.55008121204</v>
      </c>
      <c r="CK28" s="19">
        <f t="shared" si="56"/>
        <v>229647.4410828363</v>
      </c>
      <c r="CL28" s="19"/>
    </row>
    <row r="29" spans="5:90" x14ac:dyDescent="0.25">
      <c r="E29" s="16" t="s">
        <v>20</v>
      </c>
      <c r="F29" s="17">
        <v>2</v>
      </c>
      <c r="G29" s="17">
        <v>8</v>
      </c>
      <c r="H29" s="18">
        <v>47670</v>
      </c>
      <c r="I29" s="18">
        <v>48623</v>
      </c>
      <c r="J29" s="18">
        <v>49595</v>
      </c>
      <c r="K29" s="18">
        <v>50587</v>
      </c>
      <c r="L29" s="22">
        <v>51599</v>
      </c>
      <c r="M29" s="19">
        <f t="shared" ref="M29:R29" si="57">L29*(1+M$4)</f>
        <v>52630.98</v>
      </c>
      <c r="N29" s="19">
        <f t="shared" si="57"/>
        <v>53683.599600000001</v>
      </c>
      <c r="O29" s="19">
        <f t="shared" si="57"/>
        <v>54757.271592000005</v>
      </c>
      <c r="P29" s="19">
        <f t="shared" si="57"/>
        <v>55852.417023840004</v>
      </c>
      <c r="Q29" s="19">
        <f t="shared" si="57"/>
        <v>56969.465364316806</v>
      </c>
      <c r="R29" s="19">
        <f t="shared" si="57"/>
        <v>58108.854671603141</v>
      </c>
      <c r="S29" s="19">
        <f t="shared" ref="S29:AP29" si="58">R29*(1+S$4)</f>
        <v>59271.031765035208</v>
      </c>
      <c r="T29" s="19">
        <f t="shared" si="58"/>
        <v>60456.452400335911</v>
      </c>
      <c r="U29" s="19">
        <f t="shared" si="58"/>
        <v>61665.581448342629</v>
      </c>
      <c r="V29" s="19">
        <f t="shared" si="58"/>
        <v>62898.893077309483</v>
      </c>
      <c r="W29" s="19">
        <f t="shared" si="58"/>
        <v>64156.870938855674</v>
      </c>
      <c r="X29" s="19">
        <f t="shared" si="58"/>
        <v>65440.008357632789</v>
      </c>
      <c r="Y29" s="19">
        <f t="shared" si="58"/>
        <v>66748.808524785447</v>
      </c>
      <c r="Z29" s="19">
        <f t="shared" si="58"/>
        <v>68083.784695281152</v>
      </c>
      <c r="AA29" s="19">
        <f t="shared" si="58"/>
        <v>69445.460389186774</v>
      </c>
      <c r="AB29" s="19">
        <f t="shared" si="58"/>
        <v>70834.369596970515</v>
      </c>
      <c r="AC29" s="19">
        <f t="shared" si="58"/>
        <v>72251.056988909928</v>
      </c>
      <c r="AD29" s="19">
        <f t="shared" si="58"/>
        <v>73696.078128688125</v>
      </c>
      <c r="AE29" s="19">
        <f t="shared" si="58"/>
        <v>75169.999691261895</v>
      </c>
      <c r="AF29" s="19">
        <f t="shared" si="58"/>
        <v>76673.399685087134</v>
      </c>
      <c r="AG29" s="19">
        <f t="shared" si="58"/>
        <v>78206.867678788883</v>
      </c>
      <c r="AH29" s="19">
        <f t="shared" si="58"/>
        <v>79771.005032364657</v>
      </c>
      <c r="AI29" s="19">
        <f t="shared" si="58"/>
        <v>81366.425133011959</v>
      </c>
      <c r="AJ29" s="19">
        <f t="shared" si="58"/>
        <v>82993.753635672198</v>
      </c>
      <c r="AK29" s="19">
        <f t="shared" si="58"/>
        <v>84653.628708385644</v>
      </c>
      <c r="AL29" s="19">
        <f t="shared" si="58"/>
        <v>86346.70128255336</v>
      </c>
      <c r="AM29" s="19">
        <f t="shared" si="58"/>
        <v>88073.635308204422</v>
      </c>
      <c r="AN29" s="19">
        <f t="shared" si="58"/>
        <v>89835.10801436851</v>
      </c>
      <c r="AO29" s="19">
        <f t="shared" si="58"/>
        <v>91631.810174655882</v>
      </c>
      <c r="AP29" s="19">
        <f t="shared" si="58"/>
        <v>93464.446378149005</v>
      </c>
      <c r="AQ29" s="19">
        <f t="shared" ref="AQ29:CK29" si="59">AP29*(1+AQ$4)</f>
        <v>95333.735305711991</v>
      </c>
      <c r="AR29" s="19">
        <f t="shared" si="59"/>
        <v>97240.410011826229</v>
      </c>
      <c r="AS29" s="19">
        <f t="shared" si="59"/>
        <v>99185.218212062755</v>
      </c>
      <c r="AT29" s="19">
        <f t="shared" si="59"/>
        <v>101168.92257630402</v>
      </c>
      <c r="AU29" s="19">
        <f t="shared" si="59"/>
        <v>103192.30102783009</v>
      </c>
      <c r="AV29" s="19">
        <f t="shared" si="59"/>
        <v>105256.1470483867</v>
      </c>
      <c r="AW29" s="19">
        <f t="shared" si="59"/>
        <v>107361.26998935443</v>
      </c>
      <c r="AX29" s="19">
        <f t="shared" si="59"/>
        <v>109508.49538914152</v>
      </c>
      <c r="AY29" s="19">
        <f t="shared" si="59"/>
        <v>111698.66529692436</v>
      </c>
      <c r="AZ29" s="19">
        <f t="shared" si="59"/>
        <v>113932.63860286285</v>
      </c>
      <c r="BA29" s="19">
        <f t="shared" si="59"/>
        <v>116211.29137492011</v>
      </c>
      <c r="BB29" s="19">
        <f t="shared" si="59"/>
        <v>118535.51720241852</v>
      </c>
      <c r="BC29" s="19">
        <f t="shared" si="59"/>
        <v>120906.22754646689</v>
      </c>
      <c r="BD29" s="19">
        <f t="shared" si="59"/>
        <v>123324.35209739623</v>
      </c>
      <c r="BE29" s="19">
        <f t="shared" si="59"/>
        <v>125790.83913934416</v>
      </c>
      <c r="BF29" s="19">
        <f t="shared" si="59"/>
        <v>128306.65592213105</v>
      </c>
      <c r="BG29" s="19">
        <f t="shared" si="59"/>
        <v>130872.78904057367</v>
      </c>
      <c r="BH29" s="19">
        <f t="shared" si="59"/>
        <v>133490.24482138513</v>
      </c>
      <c r="BI29" s="19">
        <f t="shared" si="59"/>
        <v>136160.04971781283</v>
      </c>
      <c r="BJ29" s="19">
        <f t="shared" si="59"/>
        <v>138883.2507121691</v>
      </c>
      <c r="BK29" s="19">
        <f t="shared" si="59"/>
        <v>141660.9157264125</v>
      </c>
      <c r="BL29" s="19">
        <f t="shared" si="59"/>
        <v>144494.13404094076</v>
      </c>
      <c r="BM29" s="19">
        <f t="shared" si="59"/>
        <v>147384.01672175957</v>
      </c>
      <c r="BN29" s="19">
        <f t="shared" si="59"/>
        <v>150331.69705619477</v>
      </c>
      <c r="BO29" s="19">
        <f t="shared" si="59"/>
        <v>153338.33099731867</v>
      </c>
      <c r="BP29" s="19">
        <f t="shared" si="59"/>
        <v>156405.09761726504</v>
      </c>
      <c r="BQ29" s="19">
        <f t="shared" si="59"/>
        <v>159533.19956961035</v>
      </c>
      <c r="BR29" s="19">
        <f t="shared" si="59"/>
        <v>162723.86356100257</v>
      </c>
      <c r="BS29" s="19">
        <f t="shared" si="59"/>
        <v>165978.34083222263</v>
      </c>
      <c r="BT29" s="19">
        <f t="shared" si="59"/>
        <v>169297.90764886708</v>
      </c>
      <c r="BU29" s="19">
        <f t="shared" si="59"/>
        <v>172683.86580184443</v>
      </c>
      <c r="BV29" s="19">
        <f t="shared" si="59"/>
        <v>176137.54311788132</v>
      </c>
      <c r="BW29" s="19">
        <f t="shared" si="59"/>
        <v>179660.29398023896</v>
      </c>
      <c r="BX29" s="19">
        <f t="shared" si="59"/>
        <v>183253.49985984375</v>
      </c>
      <c r="BY29" s="19">
        <f t="shared" si="59"/>
        <v>186918.56985704062</v>
      </c>
      <c r="BZ29" s="19">
        <f t="shared" si="59"/>
        <v>190656.94125418144</v>
      </c>
      <c r="CA29" s="19">
        <f t="shared" si="59"/>
        <v>194470.08007926508</v>
      </c>
      <c r="CB29" s="19">
        <f t="shared" si="59"/>
        <v>198359.48168085038</v>
      </c>
      <c r="CC29" s="19">
        <f t="shared" si="59"/>
        <v>202326.67131446738</v>
      </c>
      <c r="CD29" s="19">
        <f t="shared" si="59"/>
        <v>206373.20474075674</v>
      </c>
      <c r="CE29" s="19">
        <f t="shared" si="59"/>
        <v>210500.66883557188</v>
      </c>
      <c r="CF29" s="19">
        <f t="shared" si="59"/>
        <v>214710.68221228331</v>
      </c>
      <c r="CG29" s="19">
        <f t="shared" si="59"/>
        <v>219004.89585652898</v>
      </c>
      <c r="CH29" s="19">
        <f t="shared" si="59"/>
        <v>223384.99377365957</v>
      </c>
      <c r="CI29" s="19">
        <f t="shared" si="59"/>
        <v>227852.69364913277</v>
      </c>
      <c r="CJ29" s="19">
        <f t="shared" si="59"/>
        <v>232409.74752211542</v>
      </c>
      <c r="CK29" s="19">
        <f t="shared" si="59"/>
        <v>237057.94247255774</v>
      </c>
      <c r="CL29" s="19"/>
    </row>
    <row r="30" spans="5:90" x14ac:dyDescent="0.25">
      <c r="E30" s="16" t="s">
        <v>20</v>
      </c>
      <c r="F30" s="17">
        <v>3</v>
      </c>
      <c r="G30" s="17">
        <v>8</v>
      </c>
      <c r="H30" s="18">
        <v>49532</v>
      </c>
      <c r="I30" s="18">
        <v>50523</v>
      </c>
      <c r="J30" s="18">
        <v>51533</v>
      </c>
      <c r="K30" s="18">
        <v>52564</v>
      </c>
      <c r="L30" s="22">
        <v>53615</v>
      </c>
      <c r="M30" s="19">
        <f t="shared" ref="M30:R30" si="60">L30*(1+M$4)</f>
        <v>54687.3</v>
      </c>
      <c r="N30" s="19">
        <f t="shared" si="60"/>
        <v>55781.046000000002</v>
      </c>
      <c r="O30" s="19">
        <f t="shared" si="60"/>
        <v>56896.666920000003</v>
      </c>
      <c r="P30" s="19">
        <f t="shared" si="60"/>
        <v>58034.600258400002</v>
      </c>
      <c r="Q30" s="19">
        <f t="shared" si="60"/>
        <v>59195.292263568001</v>
      </c>
      <c r="R30" s="19">
        <f t="shared" si="60"/>
        <v>60379.198108839359</v>
      </c>
      <c r="S30" s="19">
        <f t="shared" ref="S30:AP30" si="61">R30*(1+S$4)</f>
        <v>61586.782071016147</v>
      </c>
      <c r="T30" s="19">
        <f t="shared" si="61"/>
        <v>62818.517712436471</v>
      </c>
      <c r="U30" s="19">
        <f t="shared" si="61"/>
        <v>64074.888066685198</v>
      </c>
      <c r="V30" s="19">
        <f t="shared" si="61"/>
        <v>65356.385828018902</v>
      </c>
      <c r="W30" s="19">
        <f t="shared" si="61"/>
        <v>66663.513544579284</v>
      </c>
      <c r="X30" s="19">
        <f t="shared" si="61"/>
        <v>67996.783815470873</v>
      </c>
      <c r="Y30" s="19">
        <f t="shared" si="61"/>
        <v>69356.719491780299</v>
      </c>
      <c r="Z30" s="19">
        <f t="shared" si="61"/>
        <v>70743.853881615913</v>
      </c>
      <c r="AA30" s="19">
        <f t="shared" si="61"/>
        <v>72158.730959248234</v>
      </c>
      <c r="AB30" s="19">
        <f t="shared" si="61"/>
        <v>73601.905578433201</v>
      </c>
      <c r="AC30" s="19">
        <f t="shared" si="61"/>
        <v>75073.943690001863</v>
      </c>
      <c r="AD30" s="19">
        <f t="shared" si="61"/>
        <v>76575.422563801898</v>
      </c>
      <c r="AE30" s="19">
        <f t="shared" si="61"/>
        <v>78106.931015077935</v>
      </c>
      <c r="AF30" s="19">
        <f t="shared" si="61"/>
        <v>79669.069635379492</v>
      </c>
      <c r="AG30" s="19">
        <f t="shared" si="61"/>
        <v>81262.451028087089</v>
      </c>
      <c r="AH30" s="19">
        <f t="shared" si="61"/>
        <v>82887.700048648825</v>
      </c>
      <c r="AI30" s="19">
        <f t="shared" si="61"/>
        <v>84545.454049621796</v>
      </c>
      <c r="AJ30" s="19">
        <f t="shared" si="61"/>
        <v>86236.363130614234</v>
      </c>
      <c r="AK30" s="19">
        <f t="shared" si="61"/>
        <v>87961.090393226521</v>
      </c>
      <c r="AL30" s="19">
        <f t="shared" si="61"/>
        <v>89720.312201091059</v>
      </c>
      <c r="AM30" s="19">
        <f t="shared" si="61"/>
        <v>91514.718445112885</v>
      </c>
      <c r="AN30" s="19">
        <f t="shared" si="61"/>
        <v>93345.01281401515</v>
      </c>
      <c r="AO30" s="19">
        <f t="shared" si="61"/>
        <v>95211.913070295457</v>
      </c>
      <c r="AP30" s="19">
        <f t="shared" si="61"/>
        <v>97116.151331701374</v>
      </c>
      <c r="AQ30" s="19">
        <f t="shared" ref="AQ30:CK30" si="62">AP30*(1+AQ$4)</f>
        <v>99058.474358335399</v>
      </c>
      <c r="AR30" s="19">
        <f t="shared" si="62"/>
        <v>101039.64384550211</v>
      </c>
      <c r="AS30" s="19">
        <f t="shared" si="62"/>
        <v>103060.43672241215</v>
      </c>
      <c r="AT30" s="19">
        <f t="shared" si="62"/>
        <v>105121.64545686039</v>
      </c>
      <c r="AU30" s="19">
        <f t="shared" si="62"/>
        <v>107224.0783659976</v>
      </c>
      <c r="AV30" s="19">
        <f t="shared" si="62"/>
        <v>109368.55993331755</v>
      </c>
      <c r="AW30" s="19">
        <f t="shared" si="62"/>
        <v>111555.9311319839</v>
      </c>
      <c r="AX30" s="19">
        <f t="shared" si="62"/>
        <v>113787.04975462359</v>
      </c>
      <c r="AY30" s="19">
        <f t="shared" si="62"/>
        <v>116062.79074971606</v>
      </c>
      <c r="AZ30" s="19">
        <f t="shared" si="62"/>
        <v>118384.04656471038</v>
      </c>
      <c r="BA30" s="19">
        <f t="shared" si="62"/>
        <v>120751.72749600459</v>
      </c>
      <c r="BB30" s="19">
        <f t="shared" si="62"/>
        <v>123166.76204592468</v>
      </c>
      <c r="BC30" s="19">
        <f t="shared" si="62"/>
        <v>125630.09728684319</v>
      </c>
      <c r="BD30" s="19">
        <f t="shared" si="62"/>
        <v>128142.69923258005</v>
      </c>
      <c r="BE30" s="19">
        <f t="shared" si="62"/>
        <v>130705.55321723166</v>
      </c>
      <c r="BF30" s="19">
        <f t="shared" si="62"/>
        <v>133319.66428157629</v>
      </c>
      <c r="BG30" s="19">
        <f t="shared" si="62"/>
        <v>135986.05756720781</v>
      </c>
      <c r="BH30" s="19">
        <f t="shared" si="62"/>
        <v>138705.77871855197</v>
      </c>
      <c r="BI30" s="19">
        <f t="shared" si="62"/>
        <v>141479.89429292301</v>
      </c>
      <c r="BJ30" s="19">
        <f t="shared" si="62"/>
        <v>144309.49217878148</v>
      </c>
      <c r="BK30" s="19">
        <f t="shared" si="62"/>
        <v>147195.68202235713</v>
      </c>
      <c r="BL30" s="19">
        <f t="shared" si="62"/>
        <v>150139.59566280426</v>
      </c>
      <c r="BM30" s="19">
        <f t="shared" si="62"/>
        <v>153142.38757606034</v>
      </c>
      <c r="BN30" s="19">
        <f t="shared" si="62"/>
        <v>156205.23532758155</v>
      </c>
      <c r="BO30" s="19">
        <f t="shared" si="62"/>
        <v>159329.3400341332</v>
      </c>
      <c r="BP30" s="19">
        <f t="shared" si="62"/>
        <v>162515.92683481588</v>
      </c>
      <c r="BQ30" s="19">
        <f t="shared" si="62"/>
        <v>165766.2453715122</v>
      </c>
      <c r="BR30" s="19">
        <f t="shared" si="62"/>
        <v>169081.57027894244</v>
      </c>
      <c r="BS30" s="19">
        <f t="shared" si="62"/>
        <v>172463.20168452128</v>
      </c>
      <c r="BT30" s="19">
        <f t="shared" si="62"/>
        <v>175912.46571821169</v>
      </c>
      <c r="BU30" s="19">
        <f t="shared" si="62"/>
        <v>179430.71503257594</v>
      </c>
      <c r="BV30" s="19">
        <f t="shared" si="62"/>
        <v>183019.32933322748</v>
      </c>
      <c r="BW30" s="19">
        <f t="shared" si="62"/>
        <v>186679.71591989204</v>
      </c>
      <c r="BX30" s="19">
        <f t="shared" si="62"/>
        <v>190413.31023828988</v>
      </c>
      <c r="BY30" s="19">
        <f t="shared" si="62"/>
        <v>194221.57644305567</v>
      </c>
      <c r="BZ30" s="19">
        <f t="shared" si="62"/>
        <v>198106.00797191678</v>
      </c>
      <c r="CA30" s="19">
        <f t="shared" si="62"/>
        <v>202068.12813135513</v>
      </c>
      <c r="CB30" s="19">
        <f t="shared" si="62"/>
        <v>206109.49069398222</v>
      </c>
      <c r="CC30" s="19">
        <f t="shared" si="62"/>
        <v>210231.68050786186</v>
      </c>
      <c r="CD30" s="19">
        <f t="shared" si="62"/>
        <v>214436.3141180191</v>
      </c>
      <c r="CE30" s="19">
        <f t="shared" si="62"/>
        <v>218725.04040037948</v>
      </c>
      <c r="CF30" s="19">
        <f t="shared" si="62"/>
        <v>223099.54120838709</v>
      </c>
      <c r="CG30" s="19">
        <f t="shared" si="62"/>
        <v>227561.53203255482</v>
      </c>
      <c r="CH30" s="19">
        <f t="shared" si="62"/>
        <v>232112.76267320593</v>
      </c>
      <c r="CI30" s="19">
        <f t="shared" si="62"/>
        <v>236755.01792667006</v>
      </c>
      <c r="CJ30" s="19">
        <f t="shared" si="62"/>
        <v>241490.11828520347</v>
      </c>
      <c r="CK30" s="19">
        <f t="shared" si="62"/>
        <v>246319.92065090753</v>
      </c>
      <c r="CL30" s="19"/>
    </row>
    <row r="31" spans="5:90" x14ac:dyDescent="0.25">
      <c r="E31" s="16" t="s">
        <v>20</v>
      </c>
      <c r="F31" s="17">
        <v>4</v>
      </c>
      <c r="G31" s="17">
        <v>8</v>
      </c>
      <c r="H31" s="18">
        <v>51302</v>
      </c>
      <c r="I31" s="18">
        <v>52328</v>
      </c>
      <c r="J31" s="18">
        <v>53375</v>
      </c>
      <c r="K31" s="18">
        <v>54443</v>
      </c>
      <c r="L31" s="22">
        <v>55532</v>
      </c>
      <c r="M31" s="19">
        <f t="shared" ref="M31:R31" si="63">L31*(1+M$4)</f>
        <v>56642.64</v>
      </c>
      <c r="N31" s="19">
        <f t="shared" si="63"/>
        <v>57775.4928</v>
      </c>
      <c r="O31" s="19">
        <f t="shared" si="63"/>
        <v>58931.002656000004</v>
      </c>
      <c r="P31" s="19">
        <f t="shared" si="63"/>
        <v>60109.622709120005</v>
      </c>
      <c r="Q31" s="19">
        <f t="shared" si="63"/>
        <v>61311.81516330241</v>
      </c>
      <c r="R31" s="19">
        <f t="shared" si="63"/>
        <v>62538.05146656846</v>
      </c>
      <c r="S31" s="19">
        <f t="shared" ref="S31:AP31" si="64">R31*(1+S$4)</f>
        <v>63788.812495899831</v>
      </c>
      <c r="T31" s="19">
        <f t="shared" si="64"/>
        <v>65064.588745817826</v>
      </c>
      <c r="U31" s="19">
        <f t="shared" si="64"/>
        <v>66365.880520734179</v>
      </c>
      <c r="V31" s="19">
        <f t="shared" si="64"/>
        <v>67693.198131148863</v>
      </c>
      <c r="W31" s="19">
        <f t="shared" si="64"/>
        <v>69047.062093771849</v>
      </c>
      <c r="X31" s="19">
        <f t="shared" si="64"/>
        <v>70428.003335647285</v>
      </c>
      <c r="Y31" s="19">
        <f t="shared" si="64"/>
        <v>71836.563402360232</v>
      </c>
      <c r="Z31" s="19">
        <f t="shared" si="64"/>
        <v>73273.294670407442</v>
      </c>
      <c r="AA31" s="19">
        <f t="shared" si="64"/>
        <v>74738.760563815595</v>
      </c>
      <c r="AB31" s="19">
        <f t="shared" si="64"/>
        <v>76233.535775091907</v>
      </c>
      <c r="AC31" s="19">
        <f t="shared" si="64"/>
        <v>77758.206490593744</v>
      </c>
      <c r="AD31" s="19">
        <f t="shared" si="64"/>
        <v>79313.370620405622</v>
      </c>
      <c r="AE31" s="19">
        <f t="shared" si="64"/>
        <v>80899.638032813731</v>
      </c>
      <c r="AF31" s="19">
        <f t="shared" si="64"/>
        <v>82517.630793470002</v>
      </c>
      <c r="AG31" s="19">
        <f t="shared" si="64"/>
        <v>84167.983409339402</v>
      </c>
      <c r="AH31" s="19">
        <f t="shared" si="64"/>
        <v>85851.343077526195</v>
      </c>
      <c r="AI31" s="19">
        <f t="shared" si="64"/>
        <v>87568.369939076714</v>
      </c>
      <c r="AJ31" s="19">
        <f t="shared" si="64"/>
        <v>89319.737337858256</v>
      </c>
      <c r="AK31" s="19">
        <f t="shared" si="64"/>
        <v>91106.132084615427</v>
      </c>
      <c r="AL31" s="19">
        <f t="shared" si="64"/>
        <v>92928.254726307743</v>
      </c>
      <c r="AM31" s="19">
        <f t="shared" si="64"/>
        <v>94786.819820833902</v>
      </c>
      <c r="AN31" s="19">
        <f t="shared" si="64"/>
        <v>96682.556217250574</v>
      </c>
      <c r="AO31" s="19">
        <f t="shared" si="64"/>
        <v>98616.207341595582</v>
      </c>
      <c r="AP31" s="19">
        <f t="shared" si="64"/>
        <v>100588.5314884275</v>
      </c>
      <c r="AQ31" s="19">
        <f t="shared" ref="AQ31:CK31" si="65">AP31*(1+AQ$4)</f>
        <v>102600.30211819605</v>
      </c>
      <c r="AR31" s="19">
        <f t="shared" si="65"/>
        <v>104652.30816055997</v>
      </c>
      <c r="AS31" s="19">
        <f t="shared" si="65"/>
        <v>106745.35432377117</v>
      </c>
      <c r="AT31" s="19">
        <f t="shared" si="65"/>
        <v>108880.2614102466</v>
      </c>
      <c r="AU31" s="19">
        <f t="shared" si="65"/>
        <v>111057.86663845154</v>
      </c>
      <c r="AV31" s="19">
        <f t="shared" si="65"/>
        <v>113279.02397122057</v>
      </c>
      <c r="AW31" s="19">
        <f t="shared" si="65"/>
        <v>115544.60445064498</v>
      </c>
      <c r="AX31" s="19">
        <f t="shared" si="65"/>
        <v>117855.49653965789</v>
      </c>
      <c r="AY31" s="19">
        <f t="shared" si="65"/>
        <v>120212.60647045105</v>
      </c>
      <c r="AZ31" s="19">
        <f t="shared" si="65"/>
        <v>122616.85859986008</v>
      </c>
      <c r="BA31" s="19">
        <f t="shared" si="65"/>
        <v>125069.19577185728</v>
      </c>
      <c r="BB31" s="19">
        <f t="shared" si="65"/>
        <v>127570.57968729443</v>
      </c>
      <c r="BC31" s="19">
        <f t="shared" si="65"/>
        <v>130121.99128104032</v>
      </c>
      <c r="BD31" s="19">
        <f t="shared" si="65"/>
        <v>132724.43110666113</v>
      </c>
      <c r="BE31" s="19">
        <f t="shared" si="65"/>
        <v>135378.91972879434</v>
      </c>
      <c r="BF31" s="19">
        <f t="shared" si="65"/>
        <v>138086.49812337023</v>
      </c>
      <c r="BG31" s="19">
        <f t="shared" si="65"/>
        <v>140848.22808583765</v>
      </c>
      <c r="BH31" s="19">
        <f t="shared" si="65"/>
        <v>143665.19264755442</v>
      </c>
      <c r="BI31" s="19">
        <f t="shared" si="65"/>
        <v>146538.49650050551</v>
      </c>
      <c r="BJ31" s="19">
        <f t="shared" si="65"/>
        <v>149469.26643051562</v>
      </c>
      <c r="BK31" s="19">
        <f t="shared" si="65"/>
        <v>152458.65175912593</v>
      </c>
      <c r="BL31" s="19">
        <f t="shared" si="65"/>
        <v>155507.82479430846</v>
      </c>
      <c r="BM31" s="19">
        <f t="shared" si="65"/>
        <v>158617.98129019464</v>
      </c>
      <c r="BN31" s="19">
        <f t="shared" si="65"/>
        <v>161790.34091599853</v>
      </c>
      <c r="BO31" s="19">
        <f t="shared" si="65"/>
        <v>165026.14773431851</v>
      </c>
      <c r="BP31" s="19">
        <f t="shared" si="65"/>
        <v>168326.67068900488</v>
      </c>
      <c r="BQ31" s="19">
        <f t="shared" si="65"/>
        <v>171693.20410278498</v>
      </c>
      <c r="BR31" s="19">
        <f t="shared" si="65"/>
        <v>175127.06818484067</v>
      </c>
      <c r="BS31" s="19">
        <f t="shared" si="65"/>
        <v>178629.6095485375</v>
      </c>
      <c r="BT31" s="19">
        <f t="shared" si="65"/>
        <v>182202.20173950825</v>
      </c>
      <c r="BU31" s="19">
        <f t="shared" si="65"/>
        <v>185846.24577429841</v>
      </c>
      <c r="BV31" s="19">
        <f t="shared" si="65"/>
        <v>189563.17068978437</v>
      </c>
      <c r="BW31" s="19">
        <f t="shared" si="65"/>
        <v>193354.43410358005</v>
      </c>
      <c r="BX31" s="19">
        <f t="shared" si="65"/>
        <v>197221.52278565164</v>
      </c>
      <c r="BY31" s="19">
        <f t="shared" si="65"/>
        <v>201165.95324136468</v>
      </c>
      <c r="BZ31" s="19">
        <f t="shared" si="65"/>
        <v>205189.27230619197</v>
      </c>
      <c r="CA31" s="19">
        <f t="shared" si="65"/>
        <v>209293.0577523158</v>
      </c>
      <c r="CB31" s="19">
        <f t="shared" si="65"/>
        <v>213478.91890736212</v>
      </c>
      <c r="CC31" s="19">
        <f t="shared" si="65"/>
        <v>217748.49728550937</v>
      </c>
      <c r="CD31" s="19">
        <f t="shared" si="65"/>
        <v>222103.46723121955</v>
      </c>
      <c r="CE31" s="19">
        <f t="shared" si="65"/>
        <v>226545.53657584393</v>
      </c>
      <c r="CF31" s="19">
        <f t="shared" si="65"/>
        <v>231076.44730736082</v>
      </c>
      <c r="CG31" s="19">
        <f t="shared" si="65"/>
        <v>235697.97625350804</v>
      </c>
      <c r="CH31" s="19">
        <f t="shared" si="65"/>
        <v>240411.93577857819</v>
      </c>
      <c r="CI31" s="19">
        <f t="shared" si="65"/>
        <v>245220.17449414975</v>
      </c>
      <c r="CJ31" s="19">
        <f t="shared" si="65"/>
        <v>250124.57798403275</v>
      </c>
      <c r="CK31" s="19">
        <f t="shared" si="65"/>
        <v>255127.06954371341</v>
      </c>
      <c r="CL31" s="19"/>
    </row>
    <row r="32" spans="5:90" x14ac:dyDescent="0.25">
      <c r="E32" s="16" t="s">
        <v>20</v>
      </c>
      <c r="F32" s="17">
        <v>5</v>
      </c>
      <c r="G32" s="17">
        <v>8</v>
      </c>
      <c r="H32" s="18">
        <v>53072</v>
      </c>
      <c r="I32" s="18">
        <v>54133</v>
      </c>
      <c r="J32" s="18">
        <v>55216</v>
      </c>
      <c r="K32" s="18">
        <v>56320</v>
      </c>
      <c r="L32" s="22">
        <v>57446</v>
      </c>
      <c r="M32" s="19">
        <f t="shared" ref="M32:R32" si="66">L32*(1+M$4)</f>
        <v>58594.92</v>
      </c>
      <c r="N32" s="19">
        <f t="shared" si="66"/>
        <v>59766.818399999996</v>
      </c>
      <c r="O32" s="19">
        <f t="shared" si="66"/>
        <v>60962.154768</v>
      </c>
      <c r="P32" s="19">
        <f t="shared" si="66"/>
        <v>62181.397863359998</v>
      </c>
      <c r="Q32" s="19">
        <f t="shared" si="66"/>
        <v>63425.025820627197</v>
      </c>
      <c r="R32" s="19">
        <f t="shared" si="66"/>
        <v>64693.526337039744</v>
      </c>
      <c r="S32" s="19">
        <f t="shared" ref="S32:AP32" si="67">R32*(1+S$4)</f>
        <v>65987.396863780537</v>
      </c>
      <c r="T32" s="19">
        <f t="shared" si="67"/>
        <v>67307.144801056143</v>
      </c>
      <c r="U32" s="19">
        <f t="shared" si="67"/>
        <v>68653.287697077263</v>
      </c>
      <c r="V32" s="19">
        <f t="shared" si="67"/>
        <v>70026.353451018804</v>
      </c>
      <c r="W32" s="19">
        <f t="shared" si="67"/>
        <v>71426.88052003918</v>
      </c>
      <c r="X32" s="19">
        <f t="shared" si="67"/>
        <v>72855.418130439968</v>
      </c>
      <c r="Y32" s="19">
        <f t="shared" si="67"/>
        <v>74312.526493048776</v>
      </c>
      <c r="Z32" s="19">
        <f t="shared" si="67"/>
        <v>75798.777022909751</v>
      </c>
      <c r="AA32" s="19">
        <f t="shared" si="67"/>
        <v>77314.752563367947</v>
      </c>
      <c r="AB32" s="19">
        <f t="shared" si="67"/>
        <v>78861.047614635303</v>
      </c>
      <c r="AC32" s="19">
        <f t="shared" si="67"/>
        <v>80438.268566928004</v>
      </c>
      <c r="AD32" s="19">
        <f t="shared" si="67"/>
        <v>82047.03393826657</v>
      </c>
      <c r="AE32" s="19">
        <f t="shared" si="67"/>
        <v>83687.974617031898</v>
      </c>
      <c r="AF32" s="19">
        <f t="shared" si="67"/>
        <v>85361.734109372541</v>
      </c>
      <c r="AG32" s="19">
        <f t="shared" si="67"/>
        <v>87068.968791559993</v>
      </c>
      <c r="AH32" s="19">
        <f t="shared" si="67"/>
        <v>88810.348167391188</v>
      </c>
      <c r="AI32" s="19">
        <f t="shared" si="67"/>
        <v>90586.555130739012</v>
      </c>
      <c r="AJ32" s="19">
        <f t="shared" si="67"/>
        <v>92398.286233353792</v>
      </c>
      <c r="AK32" s="19">
        <f t="shared" si="67"/>
        <v>94246.251958020875</v>
      </c>
      <c r="AL32" s="19">
        <f t="shared" si="67"/>
        <v>96131.17699718129</v>
      </c>
      <c r="AM32" s="19">
        <f t="shared" si="67"/>
        <v>98053.800537124916</v>
      </c>
      <c r="AN32" s="19">
        <f t="shared" si="67"/>
        <v>100014.87654786742</v>
      </c>
      <c r="AO32" s="19">
        <f t="shared" si="67"/>
        <v>102015.17407882477</v>
      </c>
      <c r="AP32" s="19">
        <f t="shared" si="67"/>
        <v>104055.47756040127</v>
      </c>
      <c r="AQ32" s="19">
        <f t="shared" ref="AQ32:CK32" si="68">AP32*(1+AQ$4)</f>
        <v>106136.58711160929</v>
      </c>
      <c r="AR32" s="19">
        <f t="shared" si="68"/>
        <v>108259.31885384148</v>
      </c>
      <c r="AS32" s="19">
        <f t="shared" si="68"/>
        <v>110424.50523091831</v>
      </c>
      <c r="AT32" s="19">
        <f t="shared" si="68"/>
        <v>112632.99533553667</v>
      </c>
      <c r="AU32" s="19">
        <f t="shared" si="68"/>
        <v>114885.65524224741</v>
      </c>
      <c r="AV32" s="19">
        <f t="shared" si="68"/>
        <v>117183.36834709236</v>
      </c>
      <c r="AW32" s="19">
        <f t="shared" si="68"/>
        <v>119527.03571403421</v>
      </c>
      <c r="AX32" s="19">
        <f t="shared" si="68"/>
        <v>121917.57642831489</v>
      </c>
      <c r="AY32" s="19">
        <f t="shared" si="68"/>
        <v>124355.92795688119</v>
      </c>
      <c r="AZ32" s="19">
        <f t="shared" si="68"/>
        <v>126843.04651601882</v>
      </c>
      <c r="BA32" s="19">
        <f t="shared" si="68"/>
        <v>129379.9074463392</v>
      </c>
      <c r="BB32" s="19">
        <f t="shared" si="68"/>
        <v>131967.50559526597</v>
      </c>
      <c r="BC32" s="19">
        <f t="shared" si="68"/>
        <v>134606.85570717129</v>
      </c>
      <c r="BD32" s="19">
        <f t="shared" si="68"/>
        <v>137298.99282131472</v>
      </c>
      <c r="BE32" s="19">
        <f t="shared" si="68"/>
        <v>140044.97267774103</v>
      </c>
      <c r="BF32" s="19">
        <f t="shared" si="68"/>
        <v>142845.87213129585</v>
      </c>
      <c r="BG32" s="19">
        <f t="shared" si="68"/>
        <v>145702.78957392176</v>
      </c>
      <c r="BH32" s="19">
        <f t="shared" si="68"/>
        <v>148616.84536540019</v>
      </c>
      <c r="BI32" s="19">
        <f t="shared" si="68"/>
        <v>151589.18227270819</v>
      </c>
      <c r="BJ32" s="19">
        <f t="shared" si="68"/>
        <v>154620.96591816234</v>
      </c>
      <c r="BK32" s="19">
        <f t="shared" si="68"/>
        <v>157713.38523652559</v>
      </c>
      <c r="BL32" s="19">
        <f t="shared" si="68"/>
        <v>160867.65294125609</v>
      </c>
      <c r="BM32" s="19">
        <f t="shared" si="68"/>
        <v>164085.00600008122</v>
      </c>
      <c r="BN32" s="19">
        <f t="shared" si="68"/>
        <v>167366.70612008285</v>
      </c>
      <c r="BO32" s="19">
        <f t="shared" si="68"/>
        <v>170714.04024248451</v>
      </c>
      <c r="BP32" s="19">
        <f t="shared" si="68"/>
        <v>174128.3210473342</v>
      </c>
      <c r="BQ32" s="19">
        <f t="shared" si="68"/>
        <v>177610.88746828088</v>
      </c>
      <c r="BR32" s="19">
        <f t="shared" si="68"/>
        <v>181163.10521764652</v>
      </c>
      <c r="BS32" s="19">
        <f t="shared" si="68"/>
        <v>184786.36732199945</v>
      </c>
      <c r="BT32" s="19">
        <f t="shared" si="68"/>
        <v>188482.09466843944</v>
      </c>
      <c r="BU32" s="19">
        <f t="shared" si="68"/>
        <v>192251.73656180824</v>
      </c>
      <c r="BV32" s="19">
        <f t="shared" si="68"/>
        <v>196096.77129304441</v>
      </c>
      <c r="BW32" s="19">
        <f t="shared" si="68"/>
        <v>200018.70671890531</v>
      </c>
      <c r="BX32" s="19">
        <f t="shared" si="68"/>
        <v>204019.08085328341</v>
      </c>
      <c r="BY32" s="19">
        <f t="shared" si="68"/>
        <v>208099.46247034907</v>
      </c>
      <c r="BZ32" s="19">
        <f t="shared" si="68"/>
        <v>212261.45171975606</v>
      </c>
      <c r="CA32" s="19">
        <f t="shared" si="68"/>
        <v>216506.6807541512</v>
      </c>
      <c r="CB32" s="19">
        <f t="shared" si="68"/>
        <v>220836.81436923423</v>
      </c>
      <c r="CC32" s="19">
        <f t="shared" si="68"/>
        <v>225253.55065661893</v>
      </c>
      <c r="CD32" s="19">
        <f t="shared" si="68"/>
        <v>229758.6216697513</v>
      </c>
      <c r="CE32" s="19">
        <f t="shared" si="68"/>
        <v>234353.79410314633</v>
      </c>
      <c r="CF32" s="19">
        <f t="shared" si="68"/>
        <v>239040.86998520925</v>
      </c>
      <c r="CG32" s="19">
        <f t="shared" si="68"/>
        <v>243821.68738491344</v>
      </c>
      <c r="CH32" s="19">
        <f t="shared" si="68"/>
        <v>248698.1211326117</v>
      </c>
      <c r="CI32" s="19">
        <f t="shared" si="68"/>
        <v>253672.08355526393</v>
      </c>
      <c r="CJ32" s="19">
        <f t="shared" si="68"/>
        <v>258745.52522636921</v>
      </c>
      <c r="CK32" s="19">
        <f t="shared" si="68"/>
        <v>263920.4357308966</v>
      </c>
      <c r="CL32" s="19"/>
    </row>
    <row r="33" spans="5:90" x14ac:dyDescent="0.25">
      <c r="E33" s="16" t="s">
        <v>20</v>
      </c>
      <c r="F33" s="17">
        <v>6</v>
      </c>
      <c r="G33" s="17">
        <v>8</v>
      </c>
      <c r="H33" s="18">
        <v>55028</v>
      </c>
      <c r="I33" s="18">
        <v>56129</v>
      </c>
      <c r="J33" s="18">
        <v>57252</v>
      </c>
      <c r="K33" s="18">
        <v>58397</v>
      </c>
      <c r="L33" s="22">
        <v>59565</v>
      </c>
      <c r="M33" s="19">
        <f t="shared" ref="M33:R33" si="69">L33*(1+M$4)</f>
        <v>60756.3</v>
      </c>
      <c r="N33" s="19">
        <f t="shared" si="69"/>
        <v>61971.426000000007</v>
      </c>
      <c r="O33" s="19">
        <f t="shared" si="69"/>
        <v>63210.854520000008</v>
      </c>
      <c r="P33" s="19">
        <f t="shared" si="69"/>
        <v>64475.071610400009</v>
      </c>
      <c r="Q33" s="19">
        <f t="shared" si="69"/>
        <v>65764.573042608012</v>
      </c>
      <c r="R33" s="19">
        <f t="shared" si="69"/>
        <v>67079.86450346018</v>
      </c>
      <c r="S33" s="19">
        <f t="shared" ref="S33:AP33" si="70">R33*(1+S$4)</f>
        <v>68421.461793529379</v>
      </c>
      <c r="T33" s="19">
        <f t="shared" si="70"/>
        <v>69789.891029399965</v>
      </c>
      <c r="U33" s="19">
        <f t="shared" si="70"/>
        <v>71185.688849987971</v>
      </c>
      <c r="V33" s="19">
        <f t="shared" si="70"/>
        <v>72609.402626987736</v>
      </c>
      <c r="W33" s="19">
        <f t="shared" si="70"/>
        <v>74061.590679527493</v>
      </c>
      <c r="X33" s="19">
        <f t="shared" si="70"/>
        <v>75542.822493118045</v>
      </c>
      <c r="Y33" s="19">
        <f t="shared" si="70"/>
        <v>77053.678942980405</v>
      </c>
      <c r="Z33" s="19">
        <f t="shared" si="70"/>
        <v>78594.752521840011</v>
      </c>
      <c r="AA33" s="19">
        <f t="shared" si="70"/>
        <v>80166.647572276808</v>
      </c>
      <c r="AB33" s="19">
        <f t="shared" si="70"/>
        <v>81769.980523722348</v>
      </c>
      <c r="AC33" s="19">
        <f t="shared" si="70"/>
        <v>83405.380134196792</v>
      </c>
      <c r="AD33" s="19">
        <f t="shared" si="70"/>
        <v>85073.487736880736</v>
      </c>
      <c r="AE33" s="19">
        <f t="shared" si="70"/>
        <v>86774.957491618348</v>
      </c>
      <c r="AF33" s="19">
        <f t="shared" si="70"/>
        <v>88510.456641450714</v>
      </c>
      <c r="AG33" s="19">
        <f t="shared" si="70"/>
        <v>90280.665774279725</v>
      </c>
      <c r="AH33" s="19">
        <f t="shared" si="70"/>
        <v>92086.279089765318</v>
      </c>
      <c r="AI33" s="19">
        <f t="shared" si="70"/>
        <v>93928.00467156063</v>
      </c>
      <c r="AJ33" s="19">
        <f t="shared" si="70"/>
        <v>95806.564764991839</v>
      </c>
      <c r="AK33" s="19">
        <f t="shared" si="70"/>
        <v>97722.696060291681</v>
      </c>
      <c r="AL33" s="19">
        <f t="shared" si="70"/>
        <v>99677.14998149751</v>
      </c>
      <c r="AM33" s="19">
        <f t="shared" si="70"/>
        <v>101670.69298112746</v>
      </c>
      <c r="AN33" s="19">
        <f t="shared" si="70"/>
        <v>103704.10684075001</v>
      </c>
      <c r="AO33" s="19">
        <f t="shared" si="70"/>
        <v>105778.18897756502</v>
      </c>
      <c r="AP33" s="19">
        <f t="shared" si="70"/>
        <v>107893.75275711632</v>
      </c>
      <c r="AQ33" s="19">
        <f t="shared" ref="AQ33:CK33" si="71">AP33*(1+AQ$4)</f>
        <v>110051.62781225865</v>
      </c>
      <c r="AR33" s="19">
        <f t="shared" si="71"/>
        <v>112252.66036850383</v>
      </c>
      <c r="AS33" s="19">
        <f t="shared" si="71"/>
        <v>114497.7135758739</v>
      </c>
      <c r="AT33" s="19">
        <f t="shared" si="71"/>
        <v>116787.66784739138</v>
      </c>
      <c r="AU33" s="19">
        <f t="shared" si="71"/>
        <v>119123.4212043392</v>
      </c>
      <c r="AV33" s="19">
        <f t="shared" si="71"/>
        <v>121505.88962842598</v>
      </c>
      <c r="AW33" s="19">
        <f t="shared" si="71"/>
        <v>123936.0074209945</v>
      </c>
      <c r="AX33" s="19">
        <f t="shared" si="71"/>
        <v>126414.72756941439</v>
      </c>
      <c r="AY33" s="19">
        <f t="shared" si="71"/>
        <v>128943.02212080268</v>
      </c>
      <c r="AZ33" s="19">
        <f t="shared" si="71"/>
        <v>131521.88256321874</v>
      </c>
      <c r="BA33" s="19">
        <f t="shared" si="71"/>
        <v>134152.3202144831</v>
      </c>
      <c r="BB33" s="19">
        <f t="shared" si="71"/>
        <v>136835.36661877276</v>
      </c>
      <c r="BC33" s="19">
        <f t="shared" si="71"/>
        <v>139572.07395114822</v>
      </c>
      <c r="BD33" s="19">
        <f t="shared" si="71"/>
        <v>142363.51543017119</v>
      </c>
      <c r="BE33" s="19">
        <f t="shared" si="71"/>
        <v>145210.7857387746</v>
      </c>
      <c r="BF33" s="19">
        <f t="shared" si="71"/>
        <v>148115.0014535501</v>
      </c>
      <c r="BG33" s="19">
        <f t="shared" si="71"/>
        <v>151077.30148262111</v>
      </c>
      <c r="BH33" s="19">
        <f t="shared" si="71"/>
        <v>154098.84751227353</v>
      </c>
      <c r="BI33" s="19">
        <f t="shared" si="71"/>
        <v>157180.824462519</v>
      </c>
      <c r="BJ33" s="19">
        <f t="shared" si="71"/>
        <v>160324.44095176939</v>
      </c>
      <c r="BK33" s="19">
        <f t="shared" si="71"/>
        <v>163530.92977080477</v>
      </c>
      <c r="BL33" s="19">
        <f t="shared" si="71"/>
        <v>166801.54836622087</v>
      </c>
      <c r="BM33" s="19">
        <f t="shared" si="71"/>
        <v>170137.57933354529</v>
      </c>
      <c r="BN33" s="19">
        <f t="shared" si="71"/>
        <v>173540.33092021619</v>
      </c>
      <c r="BO33" s="19">
        <f t="shared" si="71"/>
        <v>177011.1375386205</v>
      </c>
      <c r="BP33" s="19">
        <f t="shared" si="71"/>
        <v>180551.36028939291</v>
      </c>
      <c r="BQ33" s="19">
        <f t="shared" si="71"/>
        <v>184162.38749518077</v>
      </c>
      <c r="BR33" s="19">
        <f t="shared" si="71"/>
        <v>187845.63524508438</v>
      </c>
      <c r="BS33" s="19">
        <f t="shared" si="71"/>
        <v>191602.54794998607</v>
      </c>
      <c r="BT33" s="19">
        <f t="shared" si="71"/>
        <v>195434.59890898579</v>
      </c>
      <c r="BU33" s="19">
        <f t="shared" si="71"/>
        <v>199343.29088716552</v>
      </c>
      <c r="BV33" s="19">
        <f t="shared" si="71"/>
        <v>203330.15670490885</v>
      </c>
      <c r="BW33" s="19">
        <f t="shared" si="71"/>
        <v>207396.75983900702</v>
      </c>
      <c r="BX33" s="19">
        <f t="shared" si="71"/>
        <v>211544.69503578715</v>
      </c>
      <c r="BY33" s="19">
        <f t="shared" si="71"/>
        <v>215775.5889365029</v>
      </c>
      <c r="BZ33" s="19">
        <f t="shared" si="71"/>
        <v>220091.10071523295</v>
      </c>
      <c r="CA33" s="19">
        <f t="shared" si="71"/>
        <v>224492.92272953762</v>
      </c>
      <c r="CB33" s="19">
        <f t="shared" si="71"/>
        <v>228982.78118412837</v>
      </c>
      <c r="CC33" s="19">
        <f t="shared" si="71"/>
        <v>233562.43680781094</v>
      </c>
      <c r="CD33" s="19">
        <f t="shared" si="71"/>
        <v>238233.68554396715</v>
      </c>
      <c r="CE33" s="19">
        <f t="shared" si="71"/>
        <v>242998.35925484649</v>
      </c>
      <c r="CF33" s="19">
        <f t="shared" si="71"/>
        <v>247858.32643994343</v>
      </c>
      <c r="CG33" s="19">
        <f t="shared" si="71"/>
        <v>252815.4929687423</v>
      </c>
      <c r="CH33" s="19">
        <f t="shared" si="71"/>
        <v>257871.80282811716</v>
      </c>
      <c r="CI33" s="19">
        <f t="shared" si="71"/>
        <v>263029.23888467951</v>
      </c>
      <c r="CJ33" s="19">
        <f t="shared" si="71"/>
        <v>268289.82366237312</v>
      </c>
      <c r="CK33" s="19">
        <f t="shared" si="71"/>
        <v>273655.62013562059</v>
      </c>
      <c r="CL33" s="19"/>
    </row>
    <row r="34" spans="5:90" x14ac:dyDescent="0.25">
      <c r="E34" s="16" t="s">
        <v>20</v>
      </c>
      <c r="F34" s="17">
        <v>7</v>
      </c>
      <c r="G34" s="17">
        <v>8</v>
      </c>
      <c r="H34" s="18">
        <v>57039</v>
      </c>
      <c r="I34" s="18">
        <v>58180</v>
      </c>
      <c r="J34" s="18">
        <v>59344</v>
      </c>
      <c r="K34" s="18">
        <v>60531</v>
      </c>
      <c r="L34" s="22">
        <v>61742</v>
      </c>
      <c r="M34" s="19">
        <f t="shared" ref="M34:R34" si="72">L34*(1+M$4)</f>
        <v>62976.840000000004</v>
      </c>
      <c r="N34" s="19">
        <f t="shared" si="72"/>
        <v>64236.376800000005</v>
      </c>
      <c r="O34" s="19">
        <f t="shared" si="72"/>
        <v>65521.104336000004</v>
      </c>
      <c r="P34" s="19">
        <f t="shared" si="72"/>
        <v>66831.52642272001</v>
      </c>
      <c r="Q34" s="19">
        <f t="shared" si="72"/>
        <v>68168.156951174416</v>
      </c>
      <c r="R34" s="19">
        <f t="shared" si="72"/>
        <v>69531.520090197911</v>
      </c>
      <c r="S34" s="19">
        <f t="shared" ref="S34:AP34" si="73">R34*(1+S$4)</f>
        <v>70922.150492001878</v>
      </c>
      <c r="T34" s="19">
        <f t="shared" si="73"/>
        <v>72340.593501841911</v>
      </c>
      <c r="U34" s="19">
        <f t="shared" si="73"/>
        <v>73787.405371878747</v>
      </c>
      <c r="V34" s="19">
        <f t="shared" si="73"/>
        <v>75263.15347931633</v>
      </c>
      <c r="W34" s="19">
        <f t="shared" si="73"/>
        <v>76768.416548902664</v>
      </c>
      <c r="X34" s="19">
        <f t="shared" si="73"/>
        <v>78303.784879880724</v>
      </c>
      <c r="Y34" s="19">
        <f t="shared" si="73"/>
        <v>79869.860577478335</v>
      </c>
      <c r="Z34" s="19">
        <f t="shared" si="73"/>
        <v>81467.257789027906</v>
      </c>
      <c r="AA34" s="19">
        <f t="shared" si="73"/>
        <v>83096.602944808459</v>
      </c>
      <c r="AB34" s="19">
        <f t="shared" si="73"/>
        <v>84758.53500370463</v>
      </c>
      <c r="AC34" s="19">
        <f t="shared" si="73"/>
        <v>86453.705703778731</v>
      </c>
      <c r="AD34" s="19">
        <f t="shared" si="73"/>
        <v>88182.779817854302</v>
      </c>
      <c r="AE34" s="19">
        <f t="shared" si="73"/>
        <v>89946.435414211388</v>
      </c>
      <c r="AF34" s="19">
        <f t="shared" si="73"/>
        <v>91745.364122495623</v>
      </c>
      <c r="AG34" s="19">
        <f t="shared" si="73"/>
        <v>93580.271404945539</v>
      </c>
      <c r="AH34" s="19">
        <f t="shared" si="73"/>
        <v>95451.876833044458</v>
      </c>
      <c r="AI34" s="19">
        <f t="shared" si="73"/>
        <v>97360.914369705351</v>
      </c>
      <c r="AJ34" s="19">
        <f t="shared" si="73"/>
        <v>99308.132657099457</v>
      </c>
      <c r="AK34" s="19">
        <f t="shared" si="73"/>
        <v>101294.29531024145</v>
      </c>
      <c r="AL34" s="19">
        <f t="shared" si="73"/>
        <v>103320.18121644628</v>
      </c>
      <c r="AM34" s="19">
        <f t="shared" si="73"/>
        <v>105386.58484077521</v>
      </c>
      <c r="AN34" s="19">
        <f t="shared" si="73"/>
        <v>107494.31653759071</v>
      </c>
      <c r="AO34" s="19">
        <f t="shared" si="73"/>
        <v>109644.20286834253</v>
      </c>
      <c r="AP34" s="19">
        <f t="shared" si="73"/>
        <v>111837.08692570939</v>
      </c>
      <c r="AQ34" s="19">
        <f t="shared" ref="AQ34:CK34" si="74">AP34*(1+AQ$4)</f>
        <v>114073.82866422358</v>
      </c>
      <c r="AR34" s="19">
        <f t="shared" si="74"/>
        <v>116355.30523750804</v>
      </c>
      <c r="AS34" s="19">
        <f t="shared" si="74"/>
        <v>118682.4113422582</v>
      </c>
      <c r="AT34" s="19">
        <f t="shared" si="74"/>
        <v>121056.05956910337</v>
      </c>
      <c r="AU34" s="19">
        <f t="shared" si="74"/>
        <v>123477.18076048544</v>
      </c>
      <c r="AV34" s="19">
        <f t="shared" si="74"/>
        <v>125946.72437569515</v>
      </c>
      <c r="AW34" s="19">
        <f t="shared" si="74"/>
        <v>128465.65886320906</v>
      </c>
      <c r="AX34" s="19">
        <f t="shared" si="74"/>
        <v>131034.97204047324</v>
      </c>
      <c r="AY34" s="19">
        <f t="shared" si="74"/>
        <v>133655.67148128271</v>
      </c>
      <c r="AZ34" s="19">
        <f t="shared" si="74"/>
        <v>136328.78491090838</v>
      </c>
      <c r="BA34" s="19">
        <f t="shared" si="74"/>
        <v>139055.36060912654</v>
      </c>
      <c r="BB34" s="19">
        <f t="shared" si="74"/>
        <v>141836.46782130908</v>
      </c>
      <c r="BC34" s="19">
        <f t="shared" si="74"/>
        <v>144673.19717773527</v>
      </c>
      <c r="BD34" s="19">
        <f t="shared" si="74"/>
        <v>147566.66112128997</v>
      </c>
      <c r="BE34" s="19">
        <f t="shared" si="74"/>
        <v>150517.99434371578</v>
      </c>
      <c r="BF34" s="19">
        <f t="shared" si="74"/>
        <v>153528.35423059011</v>
      </c>
      <c r="BG34" s="19">
        <f t="shared" si="74"/>
        <v>156598.92131520191</v>
      </c>
      <c r="BH34" s="19">
        <f t="shared" si="74"/>
        <v>159730.89974150594</v>
      </c>
      <c r="BI34" s="19">
        <f t="shared" si="74"/>
        <v>162925.51773633607</v>
      </c>
      <c r="BJ34" s="19">
        <f t="shared" si="74"/>
        <v>166184.02809106279</v>
      </c>
      <c r="BK34" s="19">
        <f t="shared" si="74"/>
        <v>169507.70865288406</v>
      </c>
      <c r="BL34" s="19">
        <f t="shared" si="74"/>
        <v>172897.86282594173</v>
      </c>
      <c r="BM34" s="19">
        <f t="shared" si="74"/>
        <v>176355.82008246056</v>
      </c>
      <c r="BN34" s="19">
        <f t="shared" si="74"/>
        <v>179882.93648410978</v>
      </c>
      <c r="BO34" s="19">
        <f t="shared" si="74"/>
        <v>183480.595213792</v>
      </c>
      <c r="BP34" s="19">
        <f t="shared" si="74"/>
        <v>187150.20711806783</v>
      </c>
      <c r="BQ34" s="19">
        <f t="shared" si="74"/>
        <v>190893.21126042921</v>
      </c>
      <c r="BR34" s="19">
        <f t="shared" si="74"/>
        <v>194711.07548563779</v>
      </c>
      <c r="BS34" s="19">
        <f t="shared" si="74"/>
        <v>198605.29699535054</v>
      </c>
      <c r="BT34" s="19">
        <f t="shared" si="74"/>
        <v>202577.40293525756</v>
      </c>
      <c r="BU34" s="19">
        <f t="shared" si="74"/>
        <v>206628.9509939627</v>
      </c>
      <c r="BV34" s="19">
        <f t="shared" si="74"/>
        <v>210761.53001384196</v>
      </c>
      <c r="BW34" s="19">
        <f t="shared" si="74"/>
        <v>214976.7606141188</v>
      </c>
      <c r="BX34" s="19">
        <f t="shared" si="74"/>
        <v>219276.29582640118</v>
      </c>
      <c r="BY34" s="19">
        <f t="shared" si="74"/>
        <v>223661.8217429292</v>
      </c>
      <c r="BZ34" s="19">
        <f t="shared" si="74"/>
        <v>228135.05817778778</v>
      </c>
      <c r="CA34" s="19">
        <f t="shared" si="74"/>
        <v>232697.75934134354</v>
      </c>
      <c r="CB34" s="19">
        <f t="shared" si="74"/>
        <v>237351.71452817041</v>
      </c>
      <c r="CC34" s="19">
        <f t="shared" si="74"/>
        <v>242098.74881873382</v>
      </c>
      <c r="CD34" s="19">
        <f t="shared" si="74"/>
        <v>246940.7237951085</v>
      </c>
      <c r="CE34" s="19">
        <f t="shared" si="74"/>
        <v>251879.53827101068</v>
      </c>
      <c r="CF34" s="19">
        <f t="shared" si="74"/>
        <v>256917.12903643091</v>
      </c>
      <c r="CG34" s="19">
        <f t="shared" si="74"/>
        <v>262055.47161715952</v>
      </c>
      <c r="CH34" s="19">
        <f t="shared" si="74"/>
        <v>267296.58104950271</v>
      </c>
      <c r="CI34" s="19">
        <f t="shared" si="74"/>
        <v>272642.51267049275</v>
      </c>
      <c r="CJ34" s="19">
        <f t="shared" si="74"/>
        <v>278095.36292390263</v>
      </c>
      <c r="CK34" s="19">
        <f t="shared" si="74"/>
        <v>283657.27018238069</v>
      </c>
      <c r="CL34" s="19"/>
    </row>
    <row r="35" spans="5:90" x14ac:dyDescent="0.25">
      <c r="E35" s="16" t="s">
        <v>20</v>
      </c>
      <c r="F35" s="17">
        <v>8</v>
      </c>
      <c r="G35" s="17">
        <v>8</v>
      </c>
      <c r="H35" s="18">
        <v>59070</v>
      </c>
      <c r="I35" s="18">
        <v>60251</v>
      </c>
      <c r="J35" s="18">
        <v>61456</v>
      </c>
      <c r="K35" s="18">
        <v>62685</v>
      </c>
      <c r="L35" s="22">
        <v>63939</v>
      </c>
      <c r="M35" s="19">
        <f t="shared" ref="M35:R35" si="75">L35*(1+M$4)</f>
        <v>65217.78</v>
      </c>
      <c r="N35" s="19">
        <f t="shared" si="75"/>
        <v>66522.135599999994</v>
      </c>
      <c r="O35" s="19">
        <f t="shared" si="75"/>
        <v>67852.578311999998</v>
      </c>
      <c r="P35" s="19">
        <f t="shared" si="75"/>
        <v>69209.629878239997</v>
      </c>
      <c r="Q35" s="19">
        <f t="shared" si="75"/>
        <v>70593.822475804802</v>
      </c>
      <c r="R35" s="19">
        <f t="shared" si="75"/>
        <v>72005.698925320903</v>
      </c>
      <c r="S35" s="19">
        <f t="shared" ref="S35:AP35" si="76">R35*(1+S$4)</f>
        <v>73445.812903827318</v>
      </c>
      <c r="T35" s="19">
        <f t="shared" si="76"/>
        <v>74914.729161903859</v>
      </c>
      <c r="U35" s="19">
        <f t="shared" si="76"/>
        <v>76413.023745141938</v>
      </c>
      <c r="V35" s="19">
        <f t="shared" si="76"/>
        <v>77941.284220044778</v>
      </c>
      <c r="W35" s="19">
        <f t="shared" si="76"/>
        <v>79500.109904445679</v>
      </c>
      <c r="X35" s="19">
        <f t="shared" si="76"/>
        <v>81090.112102534593</v>
      </c>
      <c r="Y35" s="19">
        <f t="shared" si="76"/>
        <v>82711.914344585282</v>
      </c>
      <c r="Z35" s="19">
        <f t="shared" si="76"/>
        <v>84366.152631476987</v>
      </c>
      <c r="AA35" s="19">
        <f t="shared" si="76"/>
        <v>86053.475684106525</v>
      </c>
      <c r="AB35" s="19">
        <f t="shared" si="76"/>
        <v>87774.545197788655</v>
      </c>
      <c r="AC35" s="19">
        <f t="shared" si="76"/>
        <v>89530.036101744423</v>
      </c>
      <c r="AD35" s="19">
        <f t="shared" si="76"/>
        <v>91320.636823779307</v>
      </c>
      <c r="AE35" s="19">
        <f t="shared" si="76"/>
        <v>93147.049560254891</v>
      </c>
      <c r="AF35" s="19">
        <f t="shared" si="76"/>
        <v>95009.990551459996</v>
      </c>
      <c r="AG35" s="19">
        <f t="shared" si="76"/>
        <v>96910.1903624892</v>
      </c>
      <c r="AH35" s="19">
        <f t="shared" si="76"/>
        <v>98848.394169738982</v>
      </c>
      <c r="AI35" s="19">
        <f t="shared" si="76"/>
        <v>100825.36205313377</v>
      </c>
      <c r="AJ35" s="19">
        <f t="shared" si="76"/>
        <v>102841.86929419644</v>
      </c>
      <c r="AK35" s="19">
        <f t="shared" si="76"/>
        <v>104898.70668008037</v>
      </c>
      <c r="AL35" s="19">
        <f t="shared" si="76"/>
        <v>106996.68081368199</v>
      </c>
      <c r="AM35" s="19">
        <f t="shared" si="76"/>
        <v>109136.61442995563</v>
      </c>
      <c r="AN35" s="19">
        <f t="shared" si="76"/>
        <v>111319.34671855475</v>
      </c>
      <c r="AO35" s="19">
        <f t="shared" si="76"/>
        <v>113545.73365292585</v>
      </c>
      <c r="AP35" s="19">
        <f t="shared" si="76"/>
        <v>115816.64832598437</v>
      </c>
      <c r="AQ35" s="19">
        <f t="shared" ref="AQ35:CK35" si="77">AP35*(1+AQ$4)</f>
        <v>118132.98129250406</v>
      </c>
      <c r="AR35" s="19">
        <f t="shared" si="77"/>
        <v>120495.64091835414</v>
      </c>
      <c r="AS35" s="19">
        <f t="shared" si="77"/>
        <v>122905.55373672122</v>
      </c>
      <c r="AT35" s="19">
        <f t="shared" si="77"/>
        <v>125363.66481145564</v>
      </c>
      <c r="AU35" s="19">
        <f t="shared" si="77"/>
        <v>127870.93810768476</v>
      </c>
      <c r="AV35" s="19">
        <f t="shared" si="77"/>
        <v>130428.35686983846</v>
      </c>
      <c r="AW35" s="19">
        <f t="shared" si="77"/>
        <v>133036.92400723524</v>
      </c>
      <c r="AX35" s="19">
        <f t="shared" si="77"/>
        <v>135697.66248737994</v>
      </c>
      <c r="AY35" s="19">
        <f t="shared" si="77"/>
        <v>138411.61573712755</v>
      </c>
      <c r="AZ35" s="19">
        <f t="shared" si="77"/>
        <v>141179.8480518701</v>
      </c>
      <c r="BA35" s="19">
        <f t="shared" si="77"/>
        <v>144003.4450129075</v>
      </c>
      <c r="BB35" s="19">
        <f t="shared" si="77"/>
        <v>146883.51391316566</v>
      </c>
      <c r="BC35" s="19">
        <f t="shared" si="77"/>
        <v>149821.18419142897</v>
      </c>
      <c r="BD35" s="19">
        <f t="shared" si="77"/>
        <v>152817.60787525756</v>
      </c>
      <c r="BE35" s="19">
        <f t="shared" si="77"/>
        <v>155873.9600327627</v>
      </c>
      <c r="BF35" s="19">
        <f t="shared" si="77"/>
        <v>158991.43923341794</v>
      </c>
      <c r="BG35" s="19">
        <f t="shared" si="77"/>
        <v>162171.2680180863</v>
      </c>
      <c r="BH35" s="19">
        <f t="shared" si="77"/>
        <v>165414.69337844802</v>
      </c>
      <c r="BI35" s="19">
        <f t="shared" si="77"/>
        <v>168722.98724601697</v>
      </c>
      <c r="BJ35" s="19">
        <f t="shared" si="77"/>
        <v>172097.44699093731</v>
      </c>
      <c r="BK35" s="19">
        <f t="shared" si="77"/>
        <v>175539.39593075606</v>
      </c>
      <c r="BL35" s="19">
        <f t="shared" si="77"/>
        <v>179050.18384937118</v>
      </c>
      <c r="BM35" s="19">
        <f t="shared" si="77"/>
        <v>182631.18752635861</v>
      </c>
      <c r="BN35" s="19">
        <f t="shared" si="77"/>
        <v>186283.8112768858</v>
      </c>
      <c r="BO35" s="19">
        <f t="shared" si="77"/>
        <v>190009.48750242352</v>
      </c>
      <c r="BP35" s="19">
        <f t="shared" si="77"/>
        <v>193809.677252472</v>
      </c>
      <c r="BQ35" s="19">
        <f t="shared" si="77"/>
        <v>197685.87079752143</v>
      </c>
      <c r="BR35" s="19">
        <f t="shared" si="77"/>
        <v>201639.58821347187</v>
      </c>
      <c r="BS35" s="19">
        <f t="shared" si="77"/>
        <v>205672.37997774131</v>
      </c>
      <c r="BT35" s="19">
        <f t="shared" si="77"/>
        <v>209785.82757729615</v>
      </c>
      <c r="BU35" s="19">
        <f t="shared" si="77"/>
        <v>213981.54412884207</v>
      </c>
      <c r="BV35" s="19">
        <f t="shared" si="77"/>
        <v>218261.17501141891</v>
      </c>
      <c r="BW35" s="19">
        <f t="shared" si="77"/>
        <v>222626.39851164728</v>
      </c>
      <c r="BX35" s="19">
        <f t="shared" si="77"/>
        <v>227078.92648188022</v>
      </c>
      <c r="BY35" s="19">
        <f t="shared" si="77"/>
        <v>231620.50501151782</v>
      </c>
      <c r="BZ35" s="19">
        <f t="shared" si="77"/>
        <v>236252.91511174818</v>
      </c>
      <c r="CA35" s="19">
        <f t="shared" si="77"/>
        <v>240977.97341398316</v>
      </c>
      <c r="CB35" s="19">
        <f t="shared" si="77"/>
        <v>245797.53288226284</v>
      </c>
      <c r="CC35" s="19">
        <f t="shared" si="77"/>
        <v>250713.48353990811</v>
      </c>
      <c r="CD35" s="19">
        <f t="shared" si="77"/>
        <v>255727.75321070626</v>
      </c>
      <c r="CE35" s="19">
        <f t="shared" si="77"/>
        <v>260842.30827492039</v>
      </c>
      <c r="CF35" s="19">
        <f t="shared" si="77"/>
        <v>266059.15444041882</v>
      </c>
      <c r="CG35" s="19">
        <f t="shared" si="77"/>
        <v>271380.3375292272</v>
      </c>
      <c r="CH35" s="19">
        <f t="shared" si="77"/>
        <v>276807.94427981175</v>
      </c>
      <c r="CI35" s="19">
        <f t="shared" si="77"/>
        <v>282344.10316540801</v>
      </c>
      <c r="CJ35" s="19">
        <f t="shared" si="77"/>
        <v>287990.98522871616</v>
      </c>
      <c r="CK35" s="19">
        <f t="shared" si="77"/>
        <v>293750.80493329046</v>
      </c>
      <c r="CL35" s="19"/>
    </row>
    <row r="36" spans="5:90" x14ac:dyDescent="0.25">
      <c r="E36" s="16" t="s">
        <v>21</v>
      </c>
      <c r="F36" s="17">
        <v>1</v>
      </c>
      <c r="G36" s="17">
        <v>12</v>
      </c>
      <c r="H36" s="18">
        <v>36493</v>
      </c>
      <c r="I36" s="18">
        <v>37223</v>
      </c>
      <c r="J36" s="18">
        <v>37967</v>
      </c>
      <c r="K36" s="18">
        <v>38726</v>
      </c>
      <c r="L36" s="32">
        <v>39501</v>
      </c>
      <c r="M36" s="19">
        <f t="shared" ref="M36:R36" si="78">L36*(1+M$4)</f>
        <v>40291.020000000004</v>
      </c>
      <c r="N36" s="19">
        <f t="shared" si="78"/>
        <v>41096.840400000008</v>
      </c>
      <c r="O36" s="19">
        <f t="shared" si="78"/>
        <v>41918.777208000007</v>
      </c>
      <c r="P36" s="19">
        <f t="shared" si="78"/>
        <v>42757.152752160007</v>
      </c>
      <c r="Q36" s="19">
        <f t="shared" si="78"/>
        <v>43612.295807203205</v>
      </c>
      <c r="R36" s="19">
        <f t="shared" si="78"/>
        <v>44484.541723347269</v>
      </c>
      <c r="S36" s="19">
        <f t="shared" ref="S36:AP36" si="79">R36*(1+S$4)</f>
        <v>45374.232557814212</v>
      </c>
      <c r="T36" s="19">
        <f t="shared" si="79"/>
        <v>46281.717208970498</v>
      </c>
      <c r="U36" s="19">
        <f t="shared" si="79"/>
        <v>47207.351553149907</v>
      </c>
      <c r="V36" s="19">
        <f t="shared" si="79"/>
        <v>48151.498584212903</v>
      </c>
      <c r="W36" s="19">
        <f t="shared" si="79"/>
        <v>49114.528555897159</v>
      </c>
      <c r="X36" s="19">
        <f t="shared" si="79"/>
        <v>50096.8191270151</v>
      </c>
      <c r="Y36" s="19">
        <f t="shared" si="79"/>
        <v>51098.755509555405</v>
      </c>
      <c r="Z36" s="19">
        <f t="shared" si="79"/>
        <v>52120.730619746515</v>
      </c>
      <c r="AA36" s="19">
        <f t="shared" si="79"/>
        <v>53163.145232141447</v>
      </c>
      <c r="AB36" s="19">
        <f t="shared" si="79"/>
        <v>54226.408136784274</v>
      </c>
      <c r="AC36" s="19">
        <f t="shared" si="79"/>
        <v>55310.936299519963</v>
      </c>
      <c r="AD36" s="19">
        <f t="shared" si="79"/>
        <v>56417.155025510365</v>
      </c>
      <c r="AE36" s="19">
        <f t="shared" si="79"/>
        <v>57545.498126020575</v>
      </c>
      <c r="AF36" s="19">
        <f t="shared" si="79"/>
        <v>58696.408088540986</v>
      </c>
      <c r="AG36" s="19">
        <f t="shared" si="79"/>
        <v>59870.336250311804</v>
      </c>
      <c r="AH36" s="19">
        <f t="shared" si="79"/>
        <v>61067.74297531804</v>
      </c>
      <c r="AI36" s="19">
        <f t="shared" si="79"/>
        <v>62289.097834824403</v>
      </c>
      <c r="AJ36" s="19">
        <f t="shared" si="79"/>
        <v>63534.879791520892</v>
      </c>
      <c r="AK36" s="19">
        <f t="shared" si="79"/>
        <v>64805.57738735131</v>
      </c>
      <c r="AL36" s="19">
        <f t="shared" si="79"/>
        <v>66101.68893509834</v>
      </c>
      <c r="AM36" s="19">
        <f t="shared" si="79"/>
        <v>67423.722713800307</v>
      </c>
      <c r="AN36" s="19">
        <f t="shared" si="79"/>
        <v>68772.197168076309</v>
      </c>
      <c r="AO36" s="19">
        <f t="shared" si="79"/>
        <v>70147.641111437842</v>
      </c>
      <c r="AP36" s="19">
        <f t="shared" si="79"/>
        <v>71550.593933666605</v>
      </c>
      <c r="AQ36" s="19">
        <f t="shared" ref="AQ36:CK36" si="80">AP36*(1+AQ$4)</f>
        <v>72981.605812339942</v>
      </c>
      <c r="AR36" s="19">
        <f t="shared" si="80"/>
        <v>74441.237928586736</v>
      </c>
      <c r="AS36" s="19">
        <f t="shared" si="80"/>
        <v>75930.062687158468</v>
      </c>
      <c r="AT36" s="19">
        <f t="shared" si="80"/>
        <v>77448.663940901635</v>
      </c>
      <c r="AU36" s="19">
        <f t="shared" si="80"/>
        <v>78997.637219719676</v>
      </c>
      <c r="AV36" s="19">
        <f t="shared" si="80"/>
        <v>80577.589964114071</v>
      </c>
      <c r="AW36" s="19">
        <f t="shared" si="80"/>
        <v>82189.141763396357</v>
      </c>
      <c r="AX36" s="19">
        <f t="shared" si="80"/>
        <v>83832.924598664293</v>
      </c>
      <c r="AY36" s="19">
        <f t="shared" si="80"/>
        <v>85509.583090637578</v>
      </c>
      <c r="AZ36" s="19">
        <f t="shared" si="80"/>
        <v>87219.774752450336</v>
      </c>
      <c r="BA36" s="19">
        <f t="shared" si="80"/>
        <v>88964.170247499351</v>
      </c>
      <c r="BB36" s="19">
        <f t="shared" si="80"/>
        <v>90743.453652449345</v>
      </c>
      <c r="BC36" s="19">
        <f t="shared" si="80"/>
        <v>92558.322725498336</v>
      </c>
      <c r="BD36" s="19">
        <f t="shared" si="80"/>
        <v>94409.489180008299</v>
      </c>
      <c r="BE36" s="19">
        <f t="shared" si="80"/>
        <v>96297.678963608472</v>
      </c>
      <c r="BF36" s="19">
        <f t="shared" si="80"/>
        <v>98223.632542880645</v>
      </c>
      <c r="BG36" s="19">
        <f t="shared" si="80"/>
        <v>100188.10519373826</v>
      </c>
      <c r="BH36" s="19">
        <f t="shared" si="80"/>
        <v>102191.86729761302</v>
      </c>
      <c r="BI36" s="19">
        <f t="shared" si="80"/>
        <v>104235.70464356527</v>
      </c>
      <c r="BJ36" s="19">
        <f t="shared" si="80"/>
        <v>106320.41873643658</v>
      </c>
      <c r="BK36" s="19">
        <f t="shared" si="80"/>
        <v>108446.82711116532</v>
      </c>
      <c r="BL36" s="19">
        <f t="shared" si="80"/>
        <v>110615.76365338863</v>
      </c>
      <c r="BM36" s="19">
        <f t="shared" si="80"/>
        <v>112828.07892645639</v>
      </c>
      <c r="BN36" s="19">
        <f t="shared" si="80"/>
        <v>115084.64050498552</v>
      </c>
      <c r="BO36" s="19">
        <f t="shared" si="80"/>
        <v>117386.33331508524</v>
      </c>
      <c r="BP36" s="19">
        <f t="shared" si="80"/>
        <v>119734.05998138695</v>
      </c>
      <c r="BQ36" s="19">
        <f t="shared" si="80"/>
        <v>122128.74118101469</v>
      </c>
      <c r="BR36" s="19">
        <f t="shared" si="80"/>
        <v>124571.31600463498</v>
      </c>
      <c r="BS36" s="19">
        <f t="shared" si="80"/>
        <v>127062.74232472769</v>
      </c>
      <c r="BT36" s="19">
        <f t="shared" si="80"/>
        <v>129603.99717122225</v>
      </c>
      <c r="BU36" s="19">
        <f t="shared" si="80"/>
        <v>132196.0771146467</v>
      </c>
      <c r="BV36" s="19">
        <f t="shared" si="80"/>
        <v>134839.99865693963</v>
      </c>
      <c r="BW36" s="19">
        <f t="shared" si="80"/>
        <v>137536.79863007841</v>
      </c>
      <c r="BX36" s="19">
        <f t="shared" si="80"/>
        <v>140287.53460267998</v>
      </c>
      <c r="BY36" s="19">
        <f t="shared" si="80"/>
        <v>143093.28529473359</v>
      </c>
      <c r="BZ36" s="19">
        <f t="shared" si="80"/>
        <v>145955.15100062828</v>
      </c>
      <c r="CA36" s="19">
        <f t="shared" si="80"/>
        <v>148874.25402064086</v>
      </c>
      <c r="CB36" s="19">
        <f t="shared" si="80"/>
        <v>151851.73910105368</v>
      </c>
      <c r="CC36" s="19">
        <f t="shared" si="80"/>
        <v>154888.77388307475</v>
      </c>
      <c r="CD36" s="19">
        <f t="shared" si="80"/>
        <v>157986.54936073624</v>
      </c>
      <c r="CE36" s="19">
        <f t="shared" si="80"/>
        <v>161146.28034795096</v>
      </c>
      <c r="CF36" s="19">
        <f t="shared" si="80"/>
        <v>164369.20595490999</v>
      </c>
      <c r="CG36" s="19">
        <f t="shared" si="80"/>
        <v>167656.59007400819</v>
      </c>
      <c r="CH36" s="19">
        <f t="shared" si="80"/>
        <v>171009.72187548835</v>
      </c>
      <c r="CI36" s="19">
        <f t="shared" si="80"/>
        <v>174429.91631299813</v>
      </c>
      <c r="CJ36" s="19">
        <f t="shared" si="80"/>
        <v>177918.51463925809</v>
      </c>
      <c r="CK36" s="19">
        <f t="shared" si="80"/>
        <v>181476.88493204326</v>
      </c>
      <c r="CL36" s="19"/>
    </row>
    <row r="37" spans="5:90" x14ac:dyDescent="0.25">
      <c r="E37" s="16" t="s">
        <v>21</v>
      </c>
      <c r="F37" s="17">
        <v>2</v>
      </c>
      <c r="G37" s="17">
        <v>12</v>
      </c>
      <c r="H37" s="18">
        <v>37703</v>
      </c>
      <c r="I37" s="18">
        <v>38457</v>
      </c>
      <c r="J37" s="18">
        <v>39226</v>
      </c>
      <c r="K37" s="18">
        <v>40011</v>
      </c>
      <c r="L37" s="18">
        <v>40811</v>
      </c>
      <c r="M37" s="31">
        <f t="shared" ref="M37:R37" si="81">L37*(1+M$4)</f>
        <v>41627.22</v>
      </c>
      <c r="N37" s="19">
        <f t="shared" si="81"/>
        <v>42459.7644</v>
      </c>
      <c r="O37" s="19">
        <f t="shared" si="81"/>
        <v>43308.959688000003</v>
      </c>
      <c r="P37" s="19">
        <f t="shared" si="81"/>
        <v>44175.138881760002</v>
      </c>
      <c r="Q37" s="19">
        <f t="shared" si="81"/>
        <v>45058.641659395202</v>
      </c>
      <c r="R37" s="19">
        <f t="shared" si="81"/>
        <v>45959.814492583107</v>
      </c>
      <c r="S37" s="19">
        <f t="shared" ref="S37:AP37" si="82">R37*(1+S$4)</f>
        <v>46879.010782434772</v>
      </c>
      <c r="T37" s="19">
        <f t="shared" si="82"/>
        <v>47816.590998083469</v>
      </c>
      <c r="U37" s="19">
        <f t="shared" si="82"/>
        <v>48772.922818045139</v>
      </c>
      <c r="V37" s="19">
        <f t="shared" si="82"/>
        <v>49748.381274406041</v>
      </c>
      <c r="W37" s="19">
        <f t="shared" si="82"/>
        <v>50743.348899894161</v>
      </c>
      <c r="X37" s="19">
        <f t="shared" si="82"/>
        <v>51758.215877892042</v>
      </c>
      <c r="Y37" s="19">
        <f t="shared" si="82"/>
        <v>52793.380195449885</v>
      </c>
      <c r="Z37" s="19">
        <f t="shared" si="82"/>
        <v>53849.247799358884</v>
      </c>
      <c r="AA37" s="19">
        <f t="shared" si="82"/>
        <v>54926.232755346064</v>
      </c>
      <c r="AB37" s="19">
        <f t="shared" si="82"/>
        <v>56024.757410452985</v>
      </c>
      <c r="AC37" s="19">
        <f t="shared" si="82"/>
        <v>57145.252558662047</v>
      </c>
      <c r="AD37" s="19">
        <f t="shared" si="82"/>
        <v>58288.157609835289</v>
      </c>
      <c r="AE37" s="19">
        <f t="shared" si="82"/>
        <v>59453.920762031994</v>
      </c>
      <c r="AF37" s="19">
        <f t="shared" si="82"/>
        <v>60642.999177272635</v>
      </c>
      <c r="AG37" s="19">
        <f t="shared" si="82"/>
        <v>61855.859160818087</v>
      </c>
      <c r="AH37" s="19">
        <f t="shared" si="82"/>
        <v>63092.976344034447</v>
      </c>
      <c r="AI37" s="19">
        <f t="shared" si="82"/>
        <v>64354.835870915136</v>
      </c>
      <c r="AJ37" s="19">
        <f t="shared" si="82"/>
        <v>65641.932588333439</v>
      </c>
      <c r="AK37" s="19">
        <f t="shared" si="82"/>
        <v>66954.771240100104</v>
      </c>
      <c r="AL37" s="19">
        <f t="shared" si="82"/>
        <v>68293.866664902103</v>
      </c>
      <c r="AM37" s="19">
        <f t="shared" si="82"/>
        <v>69659.743998200152</v>
      </c>
      <c r="AN37" s="19">
        <f t="shared" si="82"/>
        <v>71052.938878164161</v>
      </c>
      <c r="AO37" s="19">
        <f t="shared" si="82"/>
        <v>72473.997655727449</v>
      </c>
      <c r="AP37" s="19">
        <f t="shared" si="82"/>
        <v>73923.477608842004</v>
      </c>
      <c r="AQ37" s="19">
        <f t="shared" ref="AQ37:CK37" si="83">AP37*(1+AQ$4)</f>
        <v>75401.947161018848</v>
      </c>
      <c r="AR37" s="19">
        <f t="shared" si="83"/>
        <v>76909.986104239229</v>
      </c>
      <c r="AS37" s="19">
        <f t="shared" si="83"/>
        <v>78448.185826324014</v>
      </c>
      <c r="AT37" s="19">
        <f t="shared" si="83"/>
        <v>80017.1495428505</v>
      </c>
      <c r="AU37" s="19">
        <f t="shared" si="83"/>
        <v>81617.492533707511</v>
      </c>
      <c r="AV37" s="19">
        <f t="shared" si="83"/>
        <v>83249.842384381656</v>
      </c>
      <c r="AW37" s="19">
        <f t="shared" si="83"/>
        <v>84914.839232069295</v>
      </c>
      <c r="AX37" s="19">
        <f t="shared" si="83"/>
        <v>86613.136016710676</v>
      </c>
      <c r="AY37" s="19">
        <f t="shared" si="83"/>
        <v>88345.398737044889</v>
      </c>
      <c r="AZ37" s="19">
        <f t="shared" si="83"/>
        <v>90112.306711785786</v>
      </c>
      <c r="BA37" s="19">
        <f t="shared" si="83"/>
        <v>91914.552846021499</v>
      </c>
      <c r="BB37" s="19">
        <f t="shared" si="83"/>
        <v>93752.843902941924</v>
      </c>
      <c r="BC37" s="19">
        <f t="shared" si="83"/>
        <v>95627.900781000761</v>
      </c>
      <c r="BD37" s="19">
        <f t="shared" si="83"/>
        <v>97540.458796620776</v>
      </c>
      <c r="BE37" s="19">
        <f t="shared" si="83"/>
        <v>99491.267972553193</v>
      </c>
      <c r="BF37" s="19">
        <f t="shared" si="83"/>
        <v>101481.09333200425</v>
      </c>
      <c r="BG37" s="19">
        <f t="shared" si="83"/>
        <v>103510.71519864434</v>
      </c>
      <c r="BH37" s="19">
        <f t="shared" si="83"/>
        <v>105580.92950261722</v>
      </c>
      <c r="BI37" s="19">
        <f t="shared" si="83"/>
        <v>107692.54809266956</v>
      </c>
      <c r="BJ37" s="19">
        <f t="shared" si="83"/>
        <v>109846.39905452295</v>
      </c>
      <c r="BK37" s="19">
        <f t="shared" si="83"/>
        <v>112043.3270356134</v>
      </c>
      <c r="BL37" s="19">
        <f t="shared" si="83"/>
        <v>114284.19357632568</v>
      </c>
      <c r="BM37" s="19">
        <f t="shared" si="83"/>
        <v>116569.8774478522</v>
      </c>
      <c r="BN37" s="19">
        <f t="shared" si="83"/>
        <v>118901.27499680924</v>
      </c>
      <c r="BO37" s="19">
        <f t="shared" si="83"/>
        <v>121279.30049674543</v>
      </c>
      <c r="BP37" s="19">
        <f t="shared" si="83"/>
        <v>123704.88650668034</v>
      </c>
      <c r="BQ37" s="19">
        <f t="shared" si="83"/>
        <v>126178.98423681395</v>
      </c>
      <c r="BR37" s="19">
        <f t="shared" si="83"/>
        <v>128702.56392155023</v>
      </c>
      <c r="BS37" s="19">
        <f t="shared" si="83"/>
        <v>131276.61519998123</v>
      </c>
      <c r="BT37" s="19">
        <f t="shared" si="83"/>
        <v>133902.14750398084</v>
      </c>
      <c r="BU37" s="19">
        <f t="shared" si="83"/>
        <v>136580.19045406047</v>
      </c>
      <c r="BV37" s="19">
        <f t="shared" si="83"/>
        <v>139311.7942631417</v>
      </c>
      <c r="BW37" s="19">
        <f t="shared" si="83"/>
        <v>142098.03014840453</v>
      </c>
      <c r="BX37" s="19">
        <f t="shared" si="83"/>
        <v>144939.99075137262</v>
      </c>
      <c r="BY37" s="19">
        <f t="shared" si="83"/>
        <v>147838.79056640007</v>
      </c>
      <c r="BZ37" s="19">
        <f t="shared" si="83"/>
        <v>150795.56637772807</v>
      </c>
      <c r="CA37" s="19">
        <f t="shared" si="83"/>
        <v>153811.47770528262</v>
      </c>
      <c r="CB37" s="19">
        <f t="shared" si="83"/>
        <v>156887.70725938829</v>
      </c>
      <c r="CC37" s="19">
        <f t="shared" si="83"/>
        <v>160025.46140457605</v>
      </c>
      <c r="CD37" s="19">
        <f t="shared" si="83"/>
        <v>163225.97063266757</v>
      </c>
      <c r="CE37" s="19">
        <f t="shared" si="83"/>
        <v>166490.49004532091</v>
      </c>
      <c r="CF37" s="19">
        <f t="shared" si="83"/>
        <v>169820.29984622734</v>
      </c>
      <c r="CG37" s="19">
        <f t="shared" si="83"/>
        <v>173216.7058431519</v>
      </c>
      <c r="CH37" s="19">
        <f t="shared" si="83"/>
        <v>176681.03996001492</v>
      </c>
      <c r="CI37" s="19">
        <f t="shared" si="83"/>
        <v>180214.66075921521</v>
      </c>
      <c r="CJ37" s="19">
        <f t="shared" si="83"/>
        <v>183818.95397439951</v>
      </c>
      <c r="CK37" s="19">
        <f t="shared" si="83"/>
        <v>187495.3330538875</v>
      </c>
      <c r="CL37" s="19"/>
    </row>
    <row r="38" spans="5:90" x14ac:dyDescent="0.25">
      <c r="E38" s="16" t="s">
        <v>21</v>
      </c>
      <c r="F38" s="17">
        <v>3</v>
      </c>
      <c r="G38" s="17">
        <v>12</v>
      </c>
      <c r="H38" s="18">
        <v>39287</v>
      </c>
      <c r="I38" s="18">
        <v>40073</v>
      </c>
      <c r="J38" s="18">
        <v>40874</v>
      </c>
      <c r="K38" s="18">
        <v>41691</v>
      </c>
      <c r="L38" s="18">
        <v>42525</v>
      </c>
      <c r="M38" s="19">
        <f t="shared" ref="M38:R38" si="84">L38*(1+M$4)</f>
        <v>43375.5</v>
      </c>
      <c r="N38" s="31">
        <f t="shared" si="84"/>
        <v>44243.01</v>
      </c>
      <c r="O38" s="19">
        <f t="shared" si="84"/>
        <v>45127.870200000005</v>
      </c>
      <c r="P38" s="19">
        <f t="shared" si="84"/>
        <v>46030.427604000004</v>
      </c>
      <c r="Q38" s="19">
        <f t="shared" si="84"/>
        <v>46951.036156080008</v>
      </c>
      <c r="R38" s="19">
        <f t="shared" si="84"/>
        <v>47890.056879201613</v>
      </c>
      <c r="S38" s="19">
        <f t="shared" ref="S38:AP38" si="85">R38*(1+S$4)</f>
        <v>48847.858016785649</v>
      </c>
      <c r="T38" s="19">
        <f t="shared" si="85"/>
        <v>49824.81517712136</v>
      </c>
      <c r="U38" s="19">
        <f t="shared" si="85"/>
        <v>50821.31148066379</v>
      </c>
      <c r="V38" s="19">
        <f t="shared" si="85"/>
        <v>51837.73771027707</v>
      </c>
      <c r="W38" s="19">
        <f t="shared" si="85"/>
        <v>52874.49246448261</v>
      </c>
      <c r="X38" s="19">
        <f t="shared" si="85"/>
        <v>53931.982313772263</v>
      </c>
      <c r="Y38" s="19">
        <f t="shared" si="85"/>
        <v>55010.621960047712</v>
      </c>
      <c r="Z38" s="19">
        <f t="shared" si="85"/>
        <v>56110.83439924867</v>
      </c>
      <c r="AA38" s="19">
        <f t="shared" si="85"/>
        <v>57233.051087233645</v>
      </c>
      <c r="AB38" s="19">
        <f t="shared" si="85"/>
        <v>58377.712108978318</v>
      </c>
      <c r="AC38" s="19">
        <f t="shared" si="85"/>
        <v>59545.266351157887</v>
      </c>
      <c r="AD38" s="19">
        <f t="shared" si="85"/>
        <v>60736.171678181046</v>
      </c>
      <c r="AE38" s="19">
        <f t="shared" si="85"/>
        <v>61950.89511174467</v>
      </c>
      <c r="AF38" s="19">
        <f t="shared" si="85"/>
        <v>63189.913013979567</v>
      </c>
      <c r="AG38" s="19">
        <f t="shared" si="85"/>
        <v>64453.711274259156</v>
      </c>
      <c r="AH38" s="19">
        <f t="shared" si="85"/>
        <v>65742.785499744336</v>
      </c>
      <c r="AI38" s="19">
        <f t="shared" si="85"/>
        <v>67057.641209739217</v>
      </c>
      <c r="AJ38" s="19">
        <f t="shared" si="85"/>
        <v>68398.794033933998</v>
      </c>
      <c r="AK38" s="19">
        <f t="shared" si="85"/>
        <v>69766.769914612683</v>
      </c>
      <c r="AL38" s="19">
        <f t="shared" si="85"/>
        <v>71162.10531290494</v>
      </c>
      <c r="AM38" s="19">
        <f t="shared" si="85"/>
        <v>72585.347419163038</v>
      </c>
      <c r="AN38" s="19">
        <f t="shared" si="85"/>
        <v>74037.054367546298</v>
      </c>
      <c r="AO38" s="19">
        <f t="shared" si="85"/>
        <v>75517.795454897219</v>
      </c>
      <c r="AP38" s="19">
        <f t="shared" si="85"/>
        <v>77028.151363995159</v>
      </c>
      <c r="AQ38" s="19">
        <f t="shared" ref="AQ38:CK38" si="86">AP38*(1+AQ$4)</f>
        <v>78568.714391275062</v>
      </c>
      <c r="AR38" s="19">
        <f t="shared" si="86"/>
        <v>80140.088679100561</v>
      </c>
      <c r="AS38" s="19">
        <f t="shared" si="86"/>
        <v>81742.890452682579</v>
      </c>
      <c r="AT38" s="19">
        <f t="shared" si="86"/>
        <v>83377.748261736226</v>
      </c>
      <c r="AU38" s="19">
        <f t="shared" si="86"/>
        <v>85045.303226970951</v>
      </c>
      <c r="AV38" s="19">
        <f t="shared" si="86"/>
        <v>86746.209291510371</v>
      </c>
      <c r="AW38" s="19">
        <f t="shared" si="86"/>
        <v>88481.133477340583</v>
      </c>
      <c r="AX38" s="19">
        <f t="shared" si="86"/>
        <v>90250.75614688739</v>
      </c>
      <c r="AY38" s="19">
        <f t="shared" si="86"/>
        <v>92055.771269825142</v>
      </c>
      <c r="AZ38" s="19">
        <f t="shared" si="86"/>
        <v>93896.886695221649</v>
      </c>
      <c r="BA38" s="19">
        <f t="shared" si="86"/>
        <v>95774.824429126078</v>
      </c>
      <c r="BB38" s="19">
        <f t="shared" si="86"/>
        <v>97690.320917708596</v>
      </c>
      <c r="BC38" s="19">
        <f t="shared" si="86"/>
        <v>99644.127336062767</v>
      </c>
      <c r="BD38" s="19">
        <f t="shared" si="86"/>
        <v>101637.00988278403</v>
      </c>
      <c r="BE38" s="19">
        <f t="shared" si="86"/>
        <v>103669.75008043971</v>
      </c>
      <c r="BF38" s="19">
        <f t="shared" si="86"/>
        <v>105743.1450820485</v>
      </c>
      <c r="BG38" s="19">
        <f t="shared" si="86"/>
        <v>107858.00798368947</v>
      </c>
      <c r="BH38" s="19">
        <f t="shared" si="86"/>
        <v>110015.16814336326</v>
      </c>
      <c r="BI38" s="19">
        <f t="shared" si="86"/>
        <v>112215.47150623053</v>
      </c>
      <c r="BJ38" s="19">
        <f t="shared" si="86"/>
        <v>114459.78093635515</v>
      </c>
      <c r="BK38" s="19">
        <f t="shared" si="86"/>
        <v>116748.97655508225</v>
      </c>
      <c r="BL38" s="19">
        <f t="shared" si="86"/>
        <v>119083.9560861839</v>
      </c>
      <c r="BM38" s="19">
        <f t="shared" si="86"/>
        <v>121465.63520790757</v>
      </c>
      <c r="BN38" s="19">
        <f t="shared" si="86"/>
        <v>123894.94791206572</v>
      </c>
      <c r="BO38" s="19">
        <f t="shared" si="86"/>
        <v>126372.84687030704</v>
      </c>
      <c r="BP38" s="19">
        <f t="shared" si="86"/>
        <v>128900.30380771318</v>
      </c>
      <c r="BQ38" s="19">
        <f t="shared" si="86"/>
        <v>131478.30988386745</v>
      </c>
      <c r="BR38" s="19">
        <f t="shared" si="86"/>
        <v>134107.87608154479</v>
      </c>
      <c r="BS38" s="19">
        <f t="shared" si="86"/>
        <v>136790.03360317569</v>
      </c>
      <c r="BT38" s="19">
        <f t="shared" si="86"/>
        <v>139525.83427523921</v>
      </c>
      <c r="BU38" s="19">
        <f t="shared" si="86"/>
        <v>142316.35096074399</v>
      </c>
      <c r="BV38" s="19">
        <f t="shared" si="86"/>
        <v>145162.67797995888</v>
      </c>
      <c r="BW38" s="19">
        <f t="shared" si="86"/>
        <v>148065.93153955808</v>
      </c>
      <c r="BX38" s="19">
        <f t="shared" si="86"/>
        <v>151027.25017034923</v>
      </c>
      <c r="BY38" s="19">
        <f t="shared" si="86"/>
        <v>154047.79517375623</v>
      </c>
      <c r="BZ38" s="19">
        <f t="shared" si="86"/>
        <v>157128.75107723134</v>
      </c>
      <c r="CA38" s="19">
        <f t="shared" si="86"/>
        <v>160271.32609877596</v>
      </c>
      <c r="CB38" s="19">
        <f t="shared" si="86"/>
        <v>163476.75262075147</v>
      </c>
      <c r="CC38" s="19">
        <f t="shared" si="86"/>
        <v>166746.28767316652</v>
      </c>
      <c r="CD38" s="19">
        <f t="shared" si="86"/>
        <v>170081.21342662984</v>
      </c>
      <c r="CE38" s="19">
        <f t="shared" si="86"/>
        <v>173482.83769516245</v>
      </c>
      <c r="CF38" s="19">
        <f t="shared" si="86"/>
        <v>176952.49444906571</v>
      </c>
      <c r="CG38" s="19">
        <f t="shared" si="86"/>
        <v>180491.54433804704</v>
      </c>
      <c r="CH38" s="19">
        <f t="shared" si="86"/>
        <v>184101.37522480797</v>
      </c>
      <c r="CI38" s="19">
        <f t="shared" si="86"/>
        <v>187783.40272930413</v>
      </c>
      <c r="CJ38" s="19">
        <f t="shared" si="86"/>
        <v>191539.0707838902</v>
      </c>
      <c r="CK38" s="19">
        <f t="shared" si="86"/>
        <v>195369.85219956801</v>
      </c>
      <c r="CL38" s="19"/>
    </row>
    <row r="39" spans="5:90" x14ac:dyDescent="0.25">
      <c r="E39" s="16" t="s">
        <v>21</v>
      </c>
      <c r="F39" s="17">
        <v>4</v>
      </c>
      <c r="G39" s="17">
        <v>12</v>
      </c>
      <c r="H39" s="18">
        <v>40647</v>
      </c>
      <c r="I39" s="18">
        <v>41460</v>
      </c>
      <c r="J39" s="18">
        <v>42289</v>
      </c>
      <c r="K39" s="18">
        <v>43135</v>
      </c>
      <c r="L39" s="18">
        <v>43998</v>
      </c>
      <c r="M39" s="19">
        <f t="shared" ref="M39:R39" si="87">L39*(1+M$4)</f>
        <v>44877.96</v>
      </c>
      <c r="N39" s="19">
        <f t="shared" si="87"/>
        <v>45775.519200000002</v>
      </c>
      <c r="O39" s="31">
        <f t="shared" si="87"/>
        <v>46691.029584000004</v>
      </c>
      <c r="P39" s="19">
        <f t="shared" si="87"/>
        <v>47624.850175680003</v>
      </c>
      <c r="Q39" s="19">
        <f t="shared" si="87"/>
        <v>48577.347179193603</v>
      </c>
      <c r="R39" s="19">
        <f t="shared" si="87"/>
        <v>49548.894122777478</v>
      </c>
      <c r="S39" s="19">
        <f t="shared" ref="S39:AP39" si="88">R39*(1+S$4)</f>
        <v>50539.872005233025</v>
      </c>
      <c r="T39" s="19">
        <f t="shared" si="88"/>
        <v>51550.669445337684</v>
      </c>
      <c r="U39" s="19">
        <f t="shared" si="88"/>
        <v>52581.682834244435</v>
      </c>
      <c r="V39" s="19">
        <f t="shared" si="88"/>
        <v>53633.316490929326</v>
      </c>
      <c r="W39" s="19">
        <f t="shared" si="88"/>
        <v>54705.982820747915</v>
      </c>
      <c r="X39" s="19">
        <f t="shared" si="88"/>
        <v>55800.102477162873</v>
      </c>
      <c r="Y39" s="19">
        <f t="shared" si="88"/>
        <v>56916.104526706134</v>
      </c>
      <c r="Z39" s="19">
        <f t="shared" si="88"/>
        <v>58054.426617240257</v>
      </c>
      <c r="AA39" s="19">
        <f t="shared" si="88"/>
        <v>59215.515149585066</v>
      </c>
      <c r="AB39" s="19">
        <f t="shared" si="88"/>
        <v>60399.82545257677</v>
      </c>
      <c r="AC39" s="19">
        <f t="shared" si="88"/>
        <v>61607.82196162831</v>
      </c>
      <c r="AD39" s="19">
        <f t="shared" si="88"/>
        <v>62839.978400860877</v>
      </c>
      <c r="AE39" s="19">
        <f t="shared" si="88"/>
        <v>64096.777968878094</v>
      </c>
      <c r="AF39" s="19">
        <f t="shared" si="88"/>
        <v>65378.713528255656</v>
      </c>
      <c r="AG39" s="19">
        <f t="shared" si="88"/>
        <v>66686.287798820777</v>
      </c>
      <c r="AH39" s="19">
        <f t="shared" si="88"/>
        <v>68020.013554797188</v>
      </c>
      <c r="AI39" s="19">
        <f t="shared" si="88"/>
        <v>69380.413825893134</v>
      </c>
      <c r="AJ39" s="19">
        <f t="shared" si="88"/>
        <v>70768.022102410992</v>
      </c>
      <c r="AK39" s="19">
        <f t="shared" si="88"/>
        <v>72183.382544459208</v>
      </c>
      <c r="AL39" s="19">
        <f t="shared" si="88"/>
        <v>73627.050195348391</v>
      </c>
      <c r="AM39" s="19">
        <f t="shared" si="88"/>
        <v>75099.591199255359</v>
      </c>
      <c r="AN39" s="19">
        <f t="shared" si="88"/>
        <v>76601.58302324047</v>
      </c>
      <c r="AO39" s="19">
        <f t="shared" si="88"/>
        <v>78133.61468370528</v>
      </c>
      <c r="AP39" s="19">
        <f t="shared" si="88"/>
        <v>79696.286977379394</v>
      </c>
      <c r="AQ39" s="19">
        <f t="shared" ref="AQ39:CK39" si="89">AP39*(1+AQ$4)</f>
        <v>81290.212716926981</v>
      </c>
      <c r="AR39" s="19">
        <f t="shared" si="89"/>
        <v>82916.016971265519</v>
      </c>
      <c r="AS39" s="19">
        <f t="shared" si="89"/>
        <v>84574.337310690826</v>
      </c>
      <c r="AT39" s="19">
        <f t="shared" si="89"/>
        <v>86265.824056904647</v>
      </c>
      <c r="AU39" s="19">
        <f t="shared" si="89"/>
        <v>87991.140538042746</v>
      </c>
      <c r="AV39" s="19">
        <f t="shared" si="89"/>
        <v>89750.963348803605</v>
      </c>
      <c r="AW39" s="19">
        <f t="shared" si="89"/>
        <v>91545.982615779678</v>
      </c>
      <c r="AX39" s="19">
        <f t="shared" si="89"/>
        <v>93376.902268095277</v>
      </c>
      <c r="AY39" s="19">
        <f t="shared" si="89"/>
        <v>95244.440313457177</v>
      </c>
      <c r="AZ39" s="19">
        <f t="shared" si="89"/>
        <v>97149.329119726317</v>
      </c>
      <c r="BA39" s="19">
        <f t="shared" si="89"/>
        <v>99092.315702120846</v>
      </c>
      <c r="BB39" s="19">
        <f t="shared" si="89"/>
        <v>101074.16201616326</v>
      </c>
      <c r="BC39" s="19">
        <f t="shared" si="89"/>
        <v>103095.64525648653</v>
      </c>
      <c r="BD39" s="19">
        <f t="shared" si="89"/>
        <v>105157.55816161627</v>
      </c>
      <c r="BE39" s="19">
        <f t="shared" si="89"/>
        <v>107260.70932484859</v>
      </c>
      <c r="BF39" s="19">
        <f t="shared" si="89"/>
        <v>109405.92351134557</v>
      </c>
      <c r="BG39" s="19">
        <f t="shared" si="89"/>
        <v>111594.04198157247</v>
      </c>
      <c r="BH39" s="19">
        <f t="shared" si="89"/>
        <v>113825.92282120393</v>
      </c>
      <c r="BI39" s="19">
        <f t="shared" si="89"/>
        <v>116102.44127762801</v>
      </c>
      <c r="BJ39" s="19">
        <f t="shared" si="89"/>
        <v>118424.49010318056</v>
      </c>
      <c r="BK39" s="19">
        <f t="shared" si="89"/>
        <v>120792.97990524418</v>
      </c>
      <c r="BL39" s="19">
        <f t="shared" si="89"/>
        <v>123208.83950334907</v>
      </c>
      <c r="BM39" s="19">
        <f t="shared" si="89"/>
        <v>125673.01629341605</v>
      </c>
      <c r="BN39" s="19">
        <f t="shared" si="89"/>
        <v>128186.47661928437</v>
      </c>
      <c r="BO39" s="19">
        <f t="shared" si="89"/>
        <v>130750.20615167006</v>
      </c>
      <c r="BP39" s="19">
        <f t="shared" si="89"/>
        <v>133365.21027470348</v>
      </c>
      <c r="BQ39" s="19">
        <f t="shared" si="89"/>
        <v>136032.51448019754</v>
      </c>
      <c r="BR39" s="19">
        <f t="shared" si="89"/>
        <v>138753.16476980149</v>
      </c>
      <c r="BS39" s="19">
        <f t="shared" si="89"/>
        <v>141528.22806519753</v>
      </c>
      <c r="BT39" s="19">
        <f t="shared" si="89"/>
        <v>144358.7926265015</v>
      </c>
      <c r="BU39" s="19">
        <f t="shared" si="89"/>
        <v>147245.96847903152</v>
      </c>
      <c r="BV39" s="19">
        <f t="shared" si="89"/>
        <v>150190.88784861215</v>
      </c>
      <c r="BW39" s="19">
        <f t="shared" si="89"/>
        <v>153194.7056055844</v>
      </c>
      <c r="BX39" s="19">
        <f t="shared" si="89"/>
        <v>156258.59971769608</v>
      </c>
      <c r="BY39" s="19">
        <f t="shared" si="89"/>
        <v>159383.77171205002</v>
      </c>
      <c r="BZ39" s="19">
        <f t="shared" si="89"/>
        <v>162571.44714629103</v>
      </c>
      <c r="CA39" s="19">
        <f t="shared" si="89"/>
        <v>165822.87608921685</v>
      </c>
      <c r="CB39" s="19">
        <f t="shared" si="89"/>
        <v>169139.3336110012</v>
      </c>
      <c r="CC39" s="19">
        <f t="shared" si="89"/>
        <v>172522.12028322124</v>
      </c>
      <c r="CD39" s="19">
        <f t="shared" si="89"/>
        <v>175972.56268888566</v>
      </c>
      <c r="CE39" s="19">
        <f t="shared" si="89"/>
        <v>179492.01394266338</v>
      </c>
      <c r="CF39" s="19">
        <f t="shared" si="89"/>
        <v>183081.85422151667</v>
      </c>
      <c r="CG39" s="19">
        <f t="shared" si="89"/>
        <v>186743.49130594701</v>
      </c>
      <c r="CH39" s="19">
        <f t="shared" si="89"/>
        <v>190478.36113206597</v>
      </c>
      <c r="CI39" s="19">
        <f t="shared" si="89"/>
        <v>194287.92835470728</v>
      </c>
      <c r="CJ39" s="19">
        <f t="shared" si="89"/>
        <v>198173.68692180145</v>
      </c>
      <c r="CK39" s="19">
        <f t="shared" si="89"/>
        <v>202137.16066023748</v>
      </c>
      <c r="CL39" s="19"/>
    </row>
    <row r="40" spans="5:90" x14ac:dyDescent="0.25">
      <c r="E40" s="16" t="s">
        <v>21</v>
      </c>
      <c r="F40" s="17">
        <v>5</v>
      </c>
      <c r="G40" s="17">
        <v>12</v>
      </c>
      <c r="H40" s="18">
        <v>42286</v>
      </c>
      <c r="I40" s="18">
        <v>43132</v>
      </c>
      <c r="J40" s="18">
        <v>43995</v>
      </c>
      <c r="K40" s="18">
        <v>44875</v>
      </c>
      <c r="L40" s="18">
        <v>45773</v>
      </c>
      <c r="M40" s="19">
        <f t="shared" ref="M40:R40" si="90">L40*(1+M$4)</f>
        <v>46688.46</v>
      </c>
      <c r="N40" s="19">
        <f t="shared" si="90"/>
        <v>47622.229200000002</v>
      </c>
      <c r="O40" s="19">
        <f t="shared" si="90"/>
        <v>48574.673784000006</v>
      </c>
      <c r="P40" s="31">
        <f t="shared" si="90"/>
        <v>49546.167259680005</v>
      </c>
      <c r="Q40" s="19">
        <f t="shared" si="90"/>
        <v>50537.090604873607</v>
      </c>
      <c r="R40" s="19">
        <f t="shared" si="90"/>
        <v>51547.832416971083</v>
      </c>
      <c r="S40" s="19">
        <f t="shared" ref="S40:AP40" si="91">R40*(1+S$4)</f>
        <v>52578.789065310506</v>
      </c>
      <c r="T40" s="19">
        <f t="shared" si="91"/>
        <v>53630.364846616714</v>
      </c>
      <c r="U40" s="19">
        <f t="shared" si="91"/>
        <v>54702.97214354905</v>
      </c>
      <c r="V40" s="19">
        <f t="shared" si="91"/>
        <v>55797.031586420031</v>
      </c>
      <c r="W40" s="19">
        <f t="shared" si="91"/>
        <v>56912.972218148432</v>
      </c>
      <c r="X40" s="19">
        <f t="shared" si="91"/>
        <v>58051.231662511404</v>
      </c>
      <c r="Y40" s="19">
        <f t="shared" si="91"/>
        <v>59212.256295761632</v>
      </c>
      <c r="Z40" s="19">
        <f t="shared" si="91"/>
        <v>60396.501421676869</v>
      </c>
      <c r="AA40" s="19">
        <f t="shared" si="91"/>
        <v>61604.431450110409</v>
      </c>
      <c r="AB40" s="19">
        <f t="shared" si="91"/>
        <v>62836.520079112619</v>
      </c>
      <c r="AC40" s="19">
        <f t="shared" si="91"/>
        <v>64093.250480694871</v>
      </c>
      <c r="AD40" s="19">
        <f t="shared" si="91"/>
        <v>65375.115490308766</v>
      </c>
      <c r="AE40" s="19">
        <f t="shared" si="91"/>
        <v>66682.617800114938</v>
      </c>
      <c r="AF40" s="19">
        <f t="shared" si="91"/>
        <v>68016.270156117243</v>
      </c>
      <c r="AG40" s="19">
        <f t="shared" si="91"/>
        <v>69376.595559239591</v>
      </c>
      <c r="AH40" s="19">
        <f t="shared" si="91"/>
        <v>70764.127470424384</v>
      </c>
      <c r="AI40" s="19">
        <f t="shared" si="91"/>
        <v>72179.410019832867</v>
      </c>
      <c r="AJ40" s="19">
        <f t="shared" si="91"/>
        <v>73622.998220229521</v>
      </c>
      <c r="AK40" s="19">
        <f t="shared" si="91"/>
        <v>75095.458184634117</v>
      </c>
      <c r="AL40" s="19">
        <f t="shared" si="91"/>
        <v>76597.367348326807</v>
      </c>
      <c r="AM40" s="19">
        <f t="shared" si="91"/>
        <v>78129.314695293346</v>
      </c>
      <c r="AN40" s="19">
        <f t="shared" si="91"/>
        <v>79691.900989199217</v>
      </c>
      <c r="AO40" s="19">
        <f t="shared" si="91"/>
        <v>81285.739008983204</v>
      </c>
      <c r="AP40" s="19">
        <f t="shared" si="91"/>
        <v>82911.453789162872</v>
      </c>
      <c r="AQ40" s="19">
        <f t="shared" ref="AQ40:CK40" si="92">AP40*(1+AQ$4)</f>
        <v>84569.682864946124</v>
      </c>
      <c r="AR40" s="19">
        <f t="shared" si="92"/>
        <v>86261.076522245043</v>
      </c>
      <c r="AS40" s="19">
        <f t="shared" si="92"/>
        <v>87986.298052689948</v>
      </c>
      <c r="AT40" s="19">
        <f t="shared" si="92"/>
        <v>89746.02401374375</v>
      </c>
      <c r="AU40" s="19">
        <f t="shared" si="92"/>
        <v>91540.944494018622</v>
      </c>
      <c r="AV40" s="19">
        <f t="shared" si="92"/>
        <v>93371.763383899</v>
      </c>
      <c r="AW40" s="19">
        <f t="shared" si="92"/>
        <v>95239.198651576982</v>
      </c>
      <c r="AX40" s="19">
        <f t="shared" si="92"/>
        <v>97143.982624608529</v>
      </c>
      <c r="AY40" s="19">
        <f t="shared" si="92"/>
        <v>99086.862277100707</v>
      </c>
      <c r="AZ40" s="19">
        <f t="shared" si="92"/>
        <v>101068.59952264272</v>
      </c>
      <c r="BA40" s="19">
        <f t="shared" si="92"/>
        <v>103089.97151309557</v>
      </c>
      <c r="BB40" s="19">
        <f t="shared" si="92"/>
        <v>105151.77094335749</v>
      </c>
      <c r="BC40" s="19">
        <f t="shared" si="92"/>
        <v>107254.80636222464</v>
      </c>
      <c r="BD40" s="19">
        <f t="shared" si="92"/>
        <v>109399.90248946914</v>
      </c>
      <c r="BE40" s="19">
        <f t="shared" si="92"/>
        <v>111587.90053925852</v>
      </c>
      <c r="BF40" s="19">
        <f t="shared" si="92"/>
        <v>113819.65855004369</v>
      </c>
      <c r="BG40" s="19">
        <f t="shared" si="92"/>
        <v>116096.05172104457</v>
      </c>
      <c r="BH40" s="19">
        <f t="shared" si="92"/>
        <v>118417.97275546547</v>
      </c>
      <c r="BI40" s="19">
        <f t="shared" si="92"/>
        <v>120786.33221057478</v>
      </c>
      <c r="BJ40" s="19">
        <f t="shared" si="92"/>
        <v>123202.05885478627</v>
      </c>
      <c r="BK40" s="19">
        <f t="shared" si="92"/>
        <v>125666.100031882</v>
      </c>
      <c r="BL40" s="19">
        <f t="shared" si="92"/>
        <v>128179.42203251964</v>
      </c>
      <c r="BM40" s="19">
        <f t="shared" si="92"/>
        <v>130743.01047317003</v>
      </c>
      <c r="BN40" s="19">
        <f t="shared" si="92"/>
        <v>133357.87068263342</v>
      </c>
      <c r="BO40" s="19">
        <f t="shared" si="92"/>
        <v>136025.02809628609</v>
      </c>
      <c r="BP40" s="19">
        <f t="shared" si="92"/>
        <v>138745.52865821181</v>
      </c>
      <c r="BQ40" s="19">
        <f t="shared" si="92"/>
        <v>141520.43923137605</v>
      </c>
      <c r="BR40" s="19">
        <f t="shared" si="92"/>
        <v>144350.84801600358</v>
      </c>
      <c r="BS40" s="19">
        <f t="shared" si="92"/>
        <v>147237.86497632365</v>
      </c>
      <c r="BT40" s="19">
        <f t="shared" si="92"/>
        <v>150182.62227585012</v>
      </c>
      <c r="BU40" s="19">
        <f t="shared" si="92"/>
        <v>153186.27472136714</v>
      </c>
      <c r="BV40" s="19">
        <f t="shared" si="92"/>
        <v>156250.00021579448</v>
      </c>
      <c r="BW40" s="19">
        <f t="shared" si="92"/>
        <v>159375.00022011038</v>
      </c>
      <c r="BX40" s="19">
        <f t="shared" si="92"/>
        <v>162562.50022451259</v>
      </c>
      <c r="BY40" s="19">
        <f t="shared" si="92"/>
        <v>165813.75022900285</v>
      </c>
      <c r="BZ40" s="19">
        <f t="shared" si="92"/>
        <v>169130.02523358291</v>
      </c>
      <c r="CA40" s="19">
        <f t="shared" si="92"/>
        <v>172512.62573825457</v>
      </c>
      <c r="CB40" s="19">
        <f t="shared" si="92"/>
        <v>175962.87825301968</v>
      </c>
      <c r="CC40" s="19">
        <f t="shared" si="92"/>
        <v>179482.13581808007</v>
      </c>
      <c r="CD40" s="19">
        <f t="shared" si="92"/>
        <v>183071.77853444169</v>
      </c>
      <c r="CE40" s="19">
        <f t="shared" si="92"/>
        <v>186733.21410513052</v>
      </c>
      <c r="CF40" s="19">
        <f t="shared" si="92"/>
        <v>190467.87838723313</v>
      </c>
      <c r="CG40" s="19">
        <f t="shared" si="92"/>
        <v>194277.2359549778</v>
      </c>
      <c r="CH40" s="19">
        <f t="shared" si="92"/>
        <v>198162.78067407737</v>
      </c>
      <c r="CI40" s="19">
        <f t="shared" si="92"/>
        <v>202126.03628755891</v>
      </c>
      <c r="CJ40" s="19">
        <f t="shared" si="92"/>
        <v>206168.55701331008</v>
      </c>
      <c r="CK40" s="19">
        <f t="shared" si="92"/>
        <v>210291.9281535763</v>
      </c>
      <c r="CL40" s="19"/>
    </row>
    <row r="41" spans="5:90" x14ac:dyDescent="0.25">
      <c r="E41" s="16" t="s">
        <v>21</v>
      </c>
      <c r="F41" s="17">
        <v>6</v>
      </c>
      <c r="G41" s="17">
        <v>12</v>
      </c>
      <c r="H41" s="18">
        <v>43720</v>
      </c>
      <c r="I41" s="18">
        <v>44594</v>
      </c>
      <c r="J41" s="18">
        <v>45486</v>
      </c>
      <c r="K41" s="18">
        <v>46396</v>
      </c>
      <c r="L41" s="18">
        <v>47324</v>
      </c>
      <c r="M41" s="19">
        <f t="shared" ref="M41:R41" si="93">L41*(1+M$4)</f>
        <v>48270.48</v>
      </c>
      <c r="N41" s="19">
        <f t="shared" si="93"/>
        <v>49235.889600000002</v>
      </c>
      <c r="O41" s="19">
        <f t="shared" si="93"/>
        <v>50220.607392000005</v>
      </c>
      <c r="P41" s="19">
        <f t="shared" si="93"/>
        <v>51225.019539840003</v>
      </c>
      <c r="Q41" s="31">
        <f t="shared" si="93"/>
        <v>52249.519930636801</v>
      </c>
      <c r="R41" s="19">
        <f t="shared" si="93"/>
        <v>53294.510329249541</v>
      </c>
      <c r="S41" s="19">
        <f t="shared" ref="S41:AP41" si="94">R41*(1+S$4)</f>
        <v>54360.400535834531</v>
      </c>
      <c r="T41" s="19">
        <f t="shared" si="94"/>
        <v>55447.608546551222</v>
      </c>
      <c r="U41" s="19">
        <f t="shared" si="94"/>
        <v>56556.560717482251</v>
      </c>
      <c r="V41" s="19">
        <f t="shared" si="94"/>
        <v>57687.691931831898</v>
      </c>
      <c r="W41" s="19">
        <f t="shared" si="94"/>
        <v>58841.445770468534</v>
      </c>
      <c r="X41" s="19">
        <f t="shared" si="94"/>
        <v>60018.274685877906</v>
      </c>
      <c r="Y41" s="19">
        <f t="shared" si="94"/>
        <v>61218.640179595466</v>
      </c>
      <c r="Z41" s="19">
        <f t="shared" si="94"/>
        <v>62443.012983187378</v>
      </c>
      <c r="AA41" s="19">
        <f t="shared" si="94"/>
        <v>63691.873242851128</v>
      </c>
      <c r="AB41" s="19">
        <f t="shared" si="94"/>
        <v>64965.710707708153</v>
      </c>
      <c r="AC41" s="19">
        <f t="shared" si="94"/>
        <v>66265.024921862321</v>
      </c>
      <c r="AD41" s="19">
        <f t="shared" si="94"/>
        <v>67590.325420299574</v>
      </c>
      <c r="AE41" s="19">
        <f t="shared" si="94"/>
        <v>68942.131928705567</v>
      </c>
      <c r="AF41" s="19">
        <f t="shared" si="94"/>
        <v>70320.974567279685</v>
      </c>
      <c r="AG41" s="19">
        <f t="shared" si="94"/>
        <v>71727.394058625287</v>
      </c>
      <c r="AH41" s="19">
        <f t="shared" si="94"/>
        <v>73161.941939797791</v>
      </c>
      <c r="AI41" s="19">
        <f t="shared" si="94"/>
        <v>74625.180778593742</v>
      </c>
      <c r="AJ41" s="19">
        <f t="shared" si="94"/>
        <v>76117.684394165612</v>
      </c>
      <c r="AK41" s="19">
        <f t="shared" si="94"/>
        <v>77640.038082048923</v>
      </c>
      <c r="AL41" s="19">
        <f t="shared" si="94"/>
        <v>79192.838843689897</v>
      </c>
      <c r="AM41" s="19">
        <f t="shared" si="94"/>
        <v>80776.695620563696</v>
      </c>
      <c r="AN41" s="19">
        <f t="shared" si="94"/>
        <v>82392.229532974976</v>
      </c>
      <c r="AO41" s="19">
        <f t="shared" si="94"/>
        <v>84040.074123634477</v>
      </c>
      <c r="AP41" s="19">
        <f t="shared" si="94"/>
        <v>85720.875606107162</v>
      </c>
      <c r="AQ41" s="19">
        <f t="shared" ref="AQ41:CK41" si="95">AP41*(1+AQ$4)</f>
        <v>87435.29311822931</v>
      </c>
      <c r="AR41" s="19">
        <f t="shared" si="95"/>
        <v>89183.998980593897</v>
      </c>
      <c r="AS41" s="19">
        <f t="shared" si="95"/>
        <v>90967.678960205783</v>
      </c>
      <c r="AT41" s="19">
        <f t="shared" si="95"/>
        <v>92787.032539409905</v>
      </c>
      <c r="AU41" s="19">
        <f t="shared" si="95"/>
        <v>94642.773190198102</v>
      </c>
      <c r="AV41" s="19">
        <f t="shared" si="95"/>
        <v>96535.628654002066</v>
      </c>
      <c r="AW41" s="19">
        <f t="shared" si="95"/>
        <v>98466.341227082114</v>
      </c>
      <c r="AX41" s="19">
        <f t="shared" si="95"/>
        <v>100435.66805162375</v>
      </c>
      <c r="AY41" s="19">
        <f t="shared" si="95"/>
        <v>102444.38141265624</v>
      </c>
      <c r="AZ41" s="19">
        <f t="shared" si="95"/>
        <v>104493.26904090936</v>
      </c>
      <c r="BA41" s="19">
        <f t="shared" si="95"/>
        <v>106583.13442172755</v>
      </c>
      <c r="BB41" s="19">
        <f t="shared" si="95"/>
        <v>108714.79711016209</v>
      </c>
      <c r="BC41" s="19">
        <f t="shared" si="95"/>
        <v>110889.09305236534</v>
      </c>
      <c r="BD41" s="19">
        <f t="shared" si="95"/>
        <v>113106.87491341264</v>
      </c>
      <c r="BE41" s="19">
        <f t="shared" si="95"/>
        <v>115369.0124116809</v>
      </c>
      <c r="BF41" s="19">
        <f t="shared" si="95"/>
        <v>117676.39265991452</v>
      </c>
      <c r="BG41" s="19">
        <f t="shared" si="95"/>
        <v>120029.92051311281</v>
      </c>
      <c r="BH41" s="19">
        <f t="shared" si="95"/>
        <v>122430.51892337507</v>
      </c>
      <c r="BI41" s="19">
        <f t="shared" si="95"/>
        <v>124879.12930184258</v>
      </c>
      <c r="BJ41" s="19">
        <f t="shared" si="95"/>
        <v>127376.71188787943</v>
      </c>
      <c r="BK41" s="19">
        <f t="shared" si="95"/>
        <v>129924.24612563702</v>
      </c>
      <c r="BL41" s="19">
        <f t="shared" si="95"/>
        <v>132522.73104814976</v>
      </c>
      <c r="BM41" s="19">
        <f t="shared" si="95"/>
        <v>135173.18566911275</v>
      </c>
      <c r="BN41" s="19">
        <f t="shared" si="95"/>
        <v>137876.649382495</v>
      </c>
      <c r="BO41" s="19">
        <f t="shared" si="95"/>
        <v>140634.1823701449</v>
      </c>
      <c r="BP41" s="19">
        <f t="shared" si="95"/>
        <v>143446.86601754781</v>
      </c>
      <c r="BQ41" s="19">
        <f t="shared" si="95"/>
        <v>146315.80333789877</v>
      </c>
      <c r="BR41" s="19">
        <f t="shared" si="95"/>
        <v>149242.11940465675</v>
      </c>
      <c r="BS41" s="19">
        <f t="shared" si="95"/>
        <v>152226.96179274991</v>
      </c>
      <c r="BT41" s="19">
        <f t="shared" si="95"/>
        <v>155271.50102860489</v>
      </c>
      <c r="BU41" s="19">
        <f t="shared" si="95"/>
        <v>158376.93104917699</v>
      </c>
      <c r="BV41" s="19">
        <f t="shared" si="95"/>
        <v>161544.46967016053</v>
      </c>
      <c r="BW41" s="19">
        <f t="shared" si="95"/>
        <v>164775.35906356375</v>
      </c>
      <c r="BX41" s="19">
        <f t="shared" si="95"/>
        <v>168070.86624483502</v>
      </c>
      <c r="BY41" s="19">
        <f t="shared" si="95"/>
        <v>171432.28356973172</v>
      </c>
      <c r="BZ41" s="19">
        <f t="shared" si="95"/>
        <v>174860.92924112635</v>
      </c>
      <c r="CA41" s="19">
        <f t="shared" si="95"/>
        <v>178358.14782594886</v>
      </c>
      <c r="CB41" s="19">
        <f t="shared" si="95"/>
        <v>181925.31078246786</v>
      </c>
      <c r="CC41" s="19">
        <f t="shared" si="95"/>
        <v>185563.81699811723</v>
      </c>
      <c r="CD41" s="19">
        <f t="shared" si="95"/>
        <v>189275.09333807958</v>
      </c>
      <c r="CE41" s="19">
        <f t="shared" si="95"/>
        <v>193060.59520484117</v>
      </c>
      <c r="CF41" s="19">
        <f t="shared" si="95"/>
        <v>196921.807108938</v>
      </c>
      <c r="CG41" s="19">
        <f t="shared" si="95"/>
        <v>200860.24325111677</v>
      </c>
      <c r="CH41" s="19">
        <f t="shared" si="95"/>
        <v>204877.4481161391</v>
      </c>
      <c r="CI41" s="19">
        <f t="shared" si="95"/>
        <v>208974.99707846189</v>
      </c>
      <c r="CJ41" s="19">
        <f t="shared" si="95"/>
        <v>213154.49702003112</v>
      </c>
      <c r="CK41" s="19">
        <f t="shared" si="95"/>
        <v>217417.58696043174</v>
      </c>
      <c r="CL41" s="19"/>
    </row>
    <row r="42" spans="5:90" x14ac:dyDescent="0.25">
      <c r="E42" s="16" t="s">
        <v>21</v>
      </c>
      <c r="F42" s="17">
        <v>7</v>
      </c>
      <c r="G42" s="17">
        <v>12</v>
      </c>
      <c r="H42" s="18">
        <v>45528</v>
      </c>
      <c r="I42" s="18">
        <v>46439</v>
      </c>
      <c r="J42" s="18">
        <v>47368</v>
      </c>
      <c r="K42" s="18">
        <v>48315</v>
      </c>
      <c r="L42" s="18">
        <v>49281</v>
      </c>
      <c r="M42" s="19">
        <f t="shared" ref="M42:R42" si="96">L42*(1+M$4)</f>
        <v>50266.62</v>
      </c>
      <c r="N42" s="19">
        <f t="shared" si="96"/>
        <v>51271.952400000002</v>
      </c>
      <c r="O42" s="19">
        <f t="shared" si="96"/>
        <v>52297.391448000002</v>
      </c>
      <c r="P42" s="19">
        <f t="shared" si="96"/>
        <v>53343.339276960003</v>
      </c>
      <c r="Q42" s="19">
        <f t="shared" si="96"/>
        <v>54410.206062499201</v>
      </c>
      <c r="R42" s="31">
        <f t="shared" si="96"/>
        <v>55498.410183749183</v>
      </c>
      <c r="S42" s="19">
        <f t="shared" ref="S42:AP42" si="97">R42*(1+S$4)</f>
        <v>56608.378387424171</v>
      </c>
      <c r="T42" s="19">
        <f t="shared" si="97"/>
        <v>57740.545955172653</v>
      </c>
      <c r="U42" s="19">
        <f t="shared" si="97"/>
        <v>58895.356874276105</v>
      </c>
      <c r="V42" s="19">
        <f t="shared" si="97"/>
        <v>60073.264011761632</v>
      </c>
      <c r="W42" s="19">
        <f t="shared" si="97"/>
        <v>61274.729291996868</v>
      </c>
      <c r="X42" s="19">
        <f t="shared" si="97"/>
        <v>62500.223877836805</v>
      </c>
      <c r="Y42" s="19">
        <f t="shared" si="97"/>
        <v>63750.228355393541</v>
      </c>
      <c r="Z42" s="19">
        <f t="shared" si="97"/>
        <v>65025.232922501411</v>
      </c>
      <c r="AA42" s="19">
        <f t="shared" si="97"/>
        <v>66325.737580951434</v>
      </c>
      <c r="AB42" s="19">
        <f t="shared" si="97"/>
        <v>67652.252332570468</v>
      </c>
      <c r="AC42" s="19">
        <f t="shared" si="97"/>
        <v>69005.297379221884</v>
      </c>
      <c r="AD42" s="19">
        <f t="shared" si="97"/>
        <v>70385.403326806321</v>
      </c>
      <c r="AE42" s="19">
        <f t="shared" si="97"/>
        <v>71793.111393342449</v>
      </c>
      <c r="AF42" s="19">
        <f t="shared" si="97"/>
        <v>73228.973621209298</v>
      </c>
      <c r="AG42" s="19">
        <f t="shared" si="97"/>
        <v>74693.553093633484</v>
      </c>
      <c r="AH42" s="19">
        <f t="shared" si="97"/>
        <v>76187.42415550616</v>
      </c>
      <c r="AI42" s="19">
        <f t="shared" si="97"/>
        <v>77711.172638616277</v>
      </c>
      <c r="AJ42" s="19">
        <f t="shared" si="97"/>
        <v>79265.396091388611</v>
      </c>
      <c r="AK42" s="19">
        <f t="shared" si="97"/>
        <v>80850.704013216382</v>
      </c>
      <c r="AL42" s="19">
        <f t="shared" si="97"/>
        <v>82467.718093480711</v>
      </c>
      <c r="AM42" s="19">
        <f t="shared" si="97"/>
        <v>84117.072455350324</v>
      </c>
      <c r="AN42" s="19">
        <f t="shared" si="97"/>
        <v>85799.413904457339</v>
      </c>
      <c r="AO42" s="19">
        <f t="shared" si="97"/>
        <v>87515.402182546488</v>
      </c>
      <c r="AP42" s="19">
        <f t="shared" si="97"/>
        <v>89265.710226197421</v>
      </c>
      <c r="AQ42" s="19">
        <f t="shared" ref="AQ42:CK42" si="98">AP42*(1+AQ$4)</f>
        <v>91051.024430721372</v>
      </c>
      <c r="AR42" s="19">
        <f t="shared" si="98"/>
        <v>92872.044919335807</v>
      </c>
      <c r="AS42" s="19">
        <f t="shared" si="98"/>
        <v>94729.485817722525</v>
      </c>
      <c r="AT42" s="19">
        <f t="shared" si="98"/>
        <v>96624.075534076983</v>
      </c>
      <c r="AU42" s="19">
        <f t="shared" si="98"/>
        <v>98556.55704475852</v>
      </c>
      <c r="AV42" s="19">
        <f t="shared" si="98"/>
        <v>100527.68818565369</v>
      </c>
      <c r="AW42" s="19">
        <f t="shared" si="98"/>
        <v>102538.24194936677</v>
      </c>
      <c r="AX42" s="19">
        <f t="shared" si="98"/>
        <v>104589.00678835411</v>
      </c>
      <c r="AY42" s="19">
        <f t="shared" si="98"/>
        <v>106680.78692412119</v>
      </c>
      <c r="AZ42" s="19">
        <f t="shared" si="98"/>
        <v>108814.40266260362</v>
      </c>
      <c r="BA42" s="19">
        <f t="shared" si="98"/>
        <v>110990.6907158557</v>
      </c>
      <c r="BB42" s="19">
        <f t="shared" si="98"/>
        <v>113210.50453017281</v>
      </c>
      <c r="BC42" s="19">
        <f t="shared" si="98"/>
        <v>115474.71462077627</v>
      </c>
      <c r="BD42" s="19">
        <f t="shared" si="98"/>
        <v>117784.2089131918</v>
      </c>
      <c r="BE42" s="19">
        <f t="shared" si="98"/>
        <v>120139.89309145564</v>
      </c>
      <c r="BF42" s="19">
        <f t="shared" si="98"/>
        <v>122542.69095328475</v>
      </c>
      <c r="BG42" s="19">
        <f t="shared" si="98"/>
        <v>124993.54477235045</v>
      </c>
      <c r="BH42" s="19">
        <f t="shared" si="98"/>
        <v>127493.41566779745</v>
      </c>
      <c r="BI42" s="19">
        <f t="shared" si="98"/>
        <v>130043.28398115341</v>
      </c>
      <c r="BJ42" s="19">
        <f t="shared" si="98"/>
        <v>132644.14966077649</v>
      </c>
      <c r="BK42" s="19">
        <f t="shared" si="98"/>
        <v>135297.03265399201</v>
      </c>
      <c r="BL42" s="19">
        <f t="shared" si="98"/>
        <v>138002.97330707184</v>
      </c>
      <c r="BM42" s="19">
        <f t="shared" si="98"/>
        <v>140763.03277321329</v>
      </c>
      <c r="BN42" s="19">
        <f t="shared" si="98"/>
        <v>143578.29342867754</v>
      </c>
      <c r="BO42" s="19">
        <f t="shared" si="98"/>
        <v>146449.8592972511</v>
      </c>
      <c r="BP42" s="19">
        <f t="shared" si="98"/>
        <v>149378.85648319611</v>
      </c>
      <c r="BQ42" s="19">
        <f t="shared" si="98"/>
        <v>152366.43361286004</v>
      </c>
      <c r="BR42" s="19">
        <f t="shared" si="98"/>
        <v>155413.76228511723</v>
      </c>
      <c r="BS42" s="19">
        <f t="shared" si="98"/>
        <v>158522.03753081959</v>
      </c>
      <c r="BT42" s="19">
        <f t="shared" si="98"/>
        <v>161692.47828143599</v>
      </c>
      <c r="BU42" s="19">
        <f t="shared" si="98"/>
        <v>164926.32784706471</v>
      </c>
      <c r="BV42" s="19">
        <f t="shared" si="98"/>
        <v>168224.85440400601</v>
      </c>
      <c r="BW42" s="19">
        <f t="shared" si="98"/>
        <v>171589.35149208613</v>
      </c>
      <c r="BX42" s="19">
        <f t="shared" si="98"/>
        <v>175021.13852192787</v>
      </c>
      <c r="BY42" s="19">
        <f t="shared" si="98"/>
        <v>178521.56129236644</v>
      </c>
      <c r="BZ42" s="19">
        <f t="shared" si="98"/>
        <v>182091.99251821378</v>
      </c>
      <c r="CA42" s="19">
        <f t="shared" si="98"/>
        <v>185733.83236857806</v>
      </c>
      <c r="CB42" s="19">
        <f t="shared" si="98"/>
        <v>189448.50901594962</v>
      </c>
      <c r="CC42" s="19">
        <f t="shared" si="98"/>
        <v>193237.4791962686</v>
      </c>
      <c r="CD42" s="19">
        <f t="shared" si="98"/>
        <v>197102.22878019398</v>
      </c>
      <c r="CE42" s="19">
        <f t="shared" si="98"/>
        <v>201044.27335579786</v>
      </c>
      <c r="CF42" s="19">
        <f t="shared" si="98"/>
        <v>205065.15882291383</v>
      </c>
      <c r="CG42" s="19">
        <f t="shared" si="98"/>
        <v>209166.46199937211</v>
      </c>
      <c r="CH42" s="19">
        <f t="shared" si="98"/>
        <v>213349.79123935956</v>
      </c>
      <c r="CI42" s="19">
        <f t="shared" si="98"/>
        <v>217616.78706414675</v>
      </c>
      <c r="CJ42" s="19">
        <f t="shared" si="98"/>
        <v>221969.12280542968</v>
      </c>
      <c r="CK42" s="19">
        <f t="shared" si="98"/>
        <v>226408.50526153829</v>
      </c>
      <c r="CL42" s="19"/>
    </row>
    <row r="43" spans="5:90" x14ac:dyDescent="0.25">
      <c r="E43" s="16" t="s">
        <v>21</v>
      </c>
      <c r="F43" s="17">
        <v>8</v>
      </c>
      <c r="G43" s="17">
        <v>12</v>
      </c>
      <c r="H43" s="18">
        <v>47204</v>
      </c>
      <c r="I43" s="18">
        <v>48148</v>
      </c>
      <c r="J43" s="18">
        <v>49111</v>
      </c>
      <c r="K43" s="18">
        <v>50093</v>
      </c>
      <c r="L43" s="18">
        <v>51095</v>
      </c>
      <c r="M43" s="19">
        <f t="shared" ref="M43:R43" si="99">L43*(1+M$4)</f>
        <v>52116.9</v>
      </c>
      <c r="N43" s="19">
        <f t="shared" si="99"/>
        <v>53159.238000000005</v>
      </c>
      <c r="O43" s="19">
        <f t="shared" si="99"/>
        <v>54222.422760000009</v>
      </c>
      <c r="P43" s="19">
        <f t="shared" si="99"/>
        <v>55306.871215200008</v>
      </c>
      <c r="Q43" s="19">
        <f t="shared" si="99"/>
        <v>56413.008639504013</v>
      </c>
      <c r="R43" s="19">
        <f t="shared" si="99"/>
        <v>57541.268812294096</v>
      </c>
      <c r="S43" s="31">
        <f t="shared" ref="S43:AP43" si="100">R43*(1+S$4)</f>
        <v>58692.094188539981</v>
      </c>
      <c r="T43" s="19">
        <f t="shared" si="100"/>
        <v>59865.936072310782</v>
      </c>
      <c r="U43" s="19">
        <f t="shared" si="100"/>
        <v>61063.254793756998</v>
      </c>
      <c r="V43" s="19">
        <f t="shared" si="100"/>
        <v>62284.519889632138</v>
      </c>
      <c r="W43" s="19">
        <f t="shared" si="100"/>
        <v>63530.210287424779</v>
      </c>
      <c r="X43" s="19">
        <f t="shared" si="100"/>
        <v>64800.814493173275</v>
      </c>
      <c r="Y43" s="19">
        <f t="shared" si="100"/>
        <v>66096.830783036741</v>
      </c>
      <c r="Z43" s="19">
        <f t="shared" si="100"/>
        <v>67418.767398697484</v>
      </c>
      <c r="AA43" s="19">
        <f t="shared" si="100"/>
        <v>68767.142746671438</v>
      </c>
      <c r="AB43" s="19">
        <f t="shared" si="100"/>
        <v>70142.485601604872</v>
      </c>
      <c r="AC43" s="19">
        <f t="shared" si="100"/>
        <v>71545.33531363697</v>
      </c>
      <c r="AD43" s="19">
        <f t="shared" si="100"/>
        <v>72976.242019909711</v>
      </c>
      <c r="AE43" s="19">
        <f t="shared" si="100"/>
        <v>74435.766860307907</v>
      </c>
      <c r="AF43" s="19">
        <f t="shared" si="100"/>
        <v>75924.482197514066</v>
      </c>
      <c r="AG43" s="19">
        <f t="shared" si="100"/>
        <v>77442.971841464343</v>
      </c>
      <c r="AH43" s="19">
        <f t="shared" si="100"/>
        <v>78991.831278293626</v>
      </c>
      <c r="AI43" s="19">
        <f t="shared" si="100"/>
        <v>80571.667903859503</v>
      </c>
      <c r="AJ43" s="19">
        <f t="shared" si="100"/>
        <v>82183.101261936696</v>
      </c>
      <c r="AK43" s="19">
        <f t="shared" si="100"/>
        <v>83826.763287175432</v>
      </c>
      <c r="AL43" s="19">
        <f t="shared" si="100"/>
        <v>85503.298552918946</v>
      </c>
      <c r="AM43" s="19">
        <f t="shared" si="100"/>
        <v>87213.364523977332</v>
      </c>
      <c r="AN43" s="19">
        <f t="shared" si="100"/>
        <v>88957.63181445688</v>
      </c>
      <c r="AO43" s="19">
        <f t="shared" si="100"/>
        <v>90736.784450746025</v>
      </c>
      <c r="AP43" s="19">
        <f t="shared" si="100"/>
        <v>92551.520139760949</v>
      </c>
      <c r="AQ43" s="19">
        <f t="shared" ref="AQ43:CK43" si="101">AP43*(1+AQ$4)</f>
        <v>94402.550542556171</v>
      </c>
      <c r="AR43" s="19">
        <f t="shared" si="101"/>
        <v>96290.601553407294</v>
      </c>
      <c r="AS43" s="19">
        <f t="shared" si="101"/>
        <v>98216.413584475435</v>
      </c>
      <c r="AT43" s="19">
        <f t="shared" si="101"/>
        <v>100180.74185616494</v>
      </c>
      <c r="AU43" s="19">
        <f t="shared" si="101"/>
        <v>102184.35669328824</v>
      </c>
      <c r="AV43" s="19">
        <f t="shared" si="101"/>
        <v>104228.043827154</v>
      </c>
      <c r="AW43" s="19">
        <f t="shared" si="101"/>
        <v>106312.60470369708</v>
      </c>
      <c r="AX43" s="19">
        <f t="shared" si="101"/>
        <v>108438.85679777103</v>
      </c>
      <c r="AY43" s="19">
        <f t="shared" si="101"/>
        <v>110607.63393372645</v>
      </c>
      <c r="AZ43" s="19">
        <f t="shared" si="101"/>
        <v>112819.78661240099</v>
      </c>
      <c r="BA43" s="19">
        <f t="shared" si="101"/>
        <v>115076.18234464902</v>
      </c>
      <c r="BB43" s="19">
        <f t="shared" si="101"/>
        <v>117377.705991542</v>
      </c>
      <c r="BC43" s="19">
        <f t="shared" si="101"/>
        <v>119725.26011137285</v>
      </c>
      <c r="BD43" s="19">
        <f t="shared" si="101"/>
        <v>122119.76531360031</v>
      </c>
      <c r="BE43" s="19">
        <f t="shared" si="101"/>
        <v>124562.16061987232</v>
      </c>
      <c r="BF43" s="19">
        <f t="shared" si="101"/>
        <v>127053.40383226976</v>
      </c>
      <c r="BG43" s="19">
        <f t="shared" si="101"/>
        <v>129594.47190891516</v>
      </c>
      <c r="BH43" s="19">
        <f t="shared" si="101"/>
        <v>132186.36134709348</v>
      </c>
      <c r="BI43" s="19">
        <f t="shared" si="101"/>
        <v>134830.08857403536</v>
      </c>
      <c r="BJ43" s="19">
        <f t="shared" si="101"/>
        <v>137526.69034551608</v>
      </c>
      <c r="BK43" s="19">
        <f t="shared" si="101"/>
        <v>140277.22415242641</v>
      </c>
      <c r="BL43" s="19">
        <f t="shared" si="101"/>
        <v>143082.76863547493</v>
      </c>
      <c r="BM43" s="19">
        <f t="shared" si="101"/>
        <v>145944.42400818443</v>
      </c>
      <c r="BN43" s="19">
        <f t="shared" si="101"/>
        <v>148863.31248834814</v>
      </c>
      <c r="BO43" s="19">
        <f t="shared" si="101"/>
        <v>151840.57873811509</v>
      </c>
      <c r="BP43" s="19">
        <f t="shared" si="101"/>
        <v>154877.3903128774</v>
      </c>
      <c r="BQ43" s="19">
        <f t="shared" si="101"/>
        <v>157974.93811913495</v>
      </c>
      <c r="BR43" s="19">
        <f t="shared" si="101"/>
        <v>161134.43688151764</v>
      </c>
      <c r="BS43" s="19">
        <f t="shared" si="101"/>
        <v>164357.12561914799</v>
      </c>
      <c r="BT43" s="19">
        <f t="shared" si="101"/>
        <v>167644.26813153096</v>
      </c>
      <c r="BU43" s="19">
        <f t="shared" si="101"/>
        <v>170997.15349416158</v>
      </c>
      <c r="BV43" s="19">
        <f t="shared" si="101"/>
        <v>174417.09656404483</v>
      </c>
      <c r="BW43" s="19">
        <f t="shared" si="101"/>
        <v>177905.43849532574</v>
      </c>
      <c r="BX43" s="19">
        <f t="shared" si="101"/>
        <v>181463.54726523225</v>
      </c>
      <c r="BY43" s="19">
        <f t="shared" si="101"/>
        <v>185092.81821053691</v>
      </c>
      <c r="BZ43" s="19">
        <f t="shared" si="101"/>
        <v>188794.67457474765</v>
      </c>
      <c r="CA43" s="19">
        <f t="shared" si="101"/>
        <v>192570.56806624262</v>
      </c>
      <c r="CB43" s="19">
        <f t="shared" si="101"/>
        <v>196421.97942756748</v>
      </c>
      <c r="CC43" s="19">
        <f t="shared" si="101"/>
        <v>200350.41901611883</v>
      </c>
      <c r="CD43" s="19">
        <f t="shared" si="101"/>
        <v>204357.4273964412</v>
      </c>
      <c r="CE43" s="19">
        <f t="shared" si="101"/>
        <v>208444.57594437004</v>
      </c>
      <c r="CF43" s="19">
        <f t="shared" si="101"/>
        <v>212613.46746325743</v>
      </c>
      <c r="CG43" s="19">
        <f t="shared" si="101"/>
        <v>216865.73681252258</v>
      </c>
      <c r="CH43" s="19">
        <f t="shared" si="101"/>
        <v>221203.05154877304</v>
      </c>
      <c r="CI43" s="19">
        <f t="shared" si="101"/>
        <v>225627.1125797485</v>
      </c>
      <c r="CJ43" s="19">
        <f t="shared" si="101"/>
        <v>230139.65483134348</v>
      </c>
      <c r="CK43" s="19">
        <f t="shared" si="101"/>
        <v>234742.44792797035</v>
      </c>
      <c r="CL43" s="19"/>
    </row>
    <row r="44" spans="5:90" x14ac:dyDescent="0.25">
      <c r="E44" s="16" t="s">
        <v>21</v>
      </c>
      <c r="F44" s="17">
        <v>9</v>
      </c>
      <c r="G44" s="17">
        <v>12</v>
      </c>
      <c r="H44" s="18">
        <v>48973</v>
      </c>
      <c r="I44" s="18">
        <v>49952</v>
      </c>
      <c r="J44" s="18">
        <v>50951</v>
      </c>
      <c r="K44" s="18">
        <v>51970</v>
      </c>
      <c r="L44" s="18">
        <v>53009</v>
      </c>
      <c r="M44" s="19">
        <f t="shared" ref="M44:R44" si="102">L44*(1+M$4)</f>
        <v>54069.18</v>
      </c>
      <c r="N44" s="19">
        <f t="shared" si="102"/>
        <v>55150.563600000001</v>
      </c>
      <c r="O44" s="19">
        <f t="shared" si="102"/>
        <v>56253.574872000005</v>
      </c>
      <c r="P44" s="19">
        <f t="shared" si="102"/>
        <v>57378.646369440008</v>
      </c>
      <c r="Q44" s="19">
        <f t="shared" si="102"/>
        <v>58526.219296828807</v>
      </c>
      <c r="R44" s="19">
        <f t="shared" si="102"/>
        <v>59696.743682765387</v>
      </c>
      <c r="S44" s="19">
        <f t="shared" ref="S44:AP44" si="103">R44*(1+S$4)</f>
        <v>60890.678556420695</v>
      </c>
      <c r="T44" s="31">
        <f t="shared" si="103"/>
        <v>62108.492127549107</v>
      </c>
      <c r="U44" s="19">
        <f t="shared" si="103"/>
        <v>63350.661970100089</v>
      </c>
      <c r="V44" s="19">
        <f t="shared" si="103"/>
        <v>64617.675209502093</v>
      </c>
      <c r="W44" s="19">
        <f t="shared" si="103"/>
        <v>65910.02871369214</v>
      </c>
      <c r="X44" s="19">
        <f t="shared" si="103"/>
        <v>67228.22928796598</v>
      </c>
      <c r="Y44" s="19">
        <f t="shared" si="103"/>
        <v>68572.793873725299</v>
      </c>
      <c r="Z44" s="19">
        <f t="shared" si="103"/>
        <v>69944.249751199808</v>
      </c>
      <c r="AA44" s="19">
        <f t="shared" si="103"/>
        <v>71343.134746223805</v>
      </c>
      <c r="AB44" s="19">
        <f t="shared" si="103"/>
        <v>72769.997441148284</v>
      </c>
      <c r="AC44" s="19">
        <f t="shared" si="103"/>
        <v>74225.397389971244</v>
      </c>
      <c r="AD44" s="19">
        <f t="shared" si="103"/>
        <v>75709.905337770673</v>
      </c>
      <c r="AE44" s="19">
        <f t="shared" si="103"/>
        <v>77224.103444526088</v>
      </c>
      <c r="AF44" s="19">
        <f t="shared" si="103"/>
        <v>78768.585513416605</v>
      </c>
      <c r="AG44" s="19">
        <f t="shared" si="103"/>
        <v>80343.957223684934</v>
      </c>
      <c r="AH44" s="19">
        <f t="shared" si="103"/>
        <v>81950.836368158634</v>
      </c>
      <c r="AI44" s="19">
        <f t="shared" si="103"/>
        <v>83589.853095521801</v>
      </c>
      <c r="AJ44" s="19">
        <f t="shared" si="103"/>
        <v>85261.650157432232</v>
      </c>
      <c r="AK44" s="19">
        <f t="shared" si="103"/>
        <v>86966.883160580881</v>
      </c>
      <c r="AL44" s="19">
        <f t="shared" si="103"/>
        <v>88706.220823792493</v>
      </c>
      <c r="AM44" s="19">
        <f t="shared" si="103"/>
        <v>90480.345240268347</v>
      </c>
      <c r="AN44" s="19">
        <f t="shared" si="103"/>
        <v>92289.952145073708</v>
      </c>
      <c r="AO44" s="19">
        <f t="shared" si="103"/>
        <v>94135.751187975184</v>
      </c>
      <c r="AP44" s="19">
        <f t="shared" si="103"/>
        <v>96018.466211734689</v>
      </c>
      <c r="AQ44" s="19">
        <f t="shared" ref="AQ44:CK44" si="104">AP44*(1+AQ$4)</f>
        <v>97938.835535969381</v>
      </c>
      <c r="AR44" s="19">
        <f t="shared" si="104"/>
        <v>99897.612246688775</v>
      </c>
      <c r="AS44" s="19">
        <f t="shared" si="104"/>
        <v>101895.56449162256</v>
      </c>
      <c r="AT44" s="19">
        <f t="shared" si="104"/>
        <v>103933.47578145501</v>
      </c>
      <c r="AU44" s="19">
        <f t="shared" si="104"/>
        <v>106012.14529708411</v>
      </c>
      <c r="AV44" s="19">
        <f t="shared" si="104"/>
        <v>108132.3882030258</v>
      </c>
      <c r="AW44" s="19">
        <f t="shared" si="104"/>
        <v>110295.03596708631</v>
      </c>
      <c r="AX44" s="19">
        <f t="shared" si="104"/>
        <v>112500.93668642805</v>
      </c>
      <c r="AY44" s="19">
        <f t="shared" si="104"/>
        <v>114750.95542015661</v>
      </c>
      <c r="AZ44" s="19">
        <f t="shared" si="104"/>
        <v>117045.97452855975</v>
      </c>
      <c r="BA44" s="19">
        <f t="shared" si="104"/>
        <v>119386.89401913094</v>
      </c>
      <c r="BB44" s="19">
        <f t="shared" si="104"/>
        <v>121774.63189951355</v>
      </c>
      <c r="BC44" s="19">
        <f t="shared" si="104"/>
        <v>124210.12453750383</v>
      </c>
      <c r="BD44" s="19">
        <f t="shared" si="104"/>
        <v>126694.3270282539</v>
      </c>
      <c r="BE44" s="19">
        <f t="shared" si="104"/>
        <v>129228.21356881899</v>
      </c>
      <c r="BF44" s="19">
        <f t="shared" si="104"/>
        <v>131812.77784019537</v>
      </c>
      <c r="BG44" s="19">
        <f t="shared" si="104"/>
        <v>134449.03339699929</v>
      </c>
      <c r="BH44" s="19">
        <f t="shared" si="104"/>
        <v>137138.01406493929</v>
      </c>
      <c r="BI44" s="19">
        <f t="shared" si="104"/>
        <v>139880.77434623806</v>
      </c>
      <c r="BJ44" s="19">
        <f t="shared" si="104"/>
        <v>142678.38983316283</v>
      </c>
      <c r="BK44" s="19">
        <f t="shared" si="104"/>
        <v>145531.95762982609</v>
      </c>
      <c r="BL44" s="19">
        <f t="shared" si="104"/>
        <v>148442.59678242262</v>
      </c>
      <c r="BM44" s="19">
        <f t="shared" si="104"/>
        <v>151411.44871807107</v>
      </c>
      <c r="BN44" s="19">
        <f t="shared" si="104"/>
        <v>154439.67769243251</v>
      </c>
      <c r="BO44" s="19">
        <f t="shared" si="104"/>
        <v>157528.47124628117</v>
      </c>
      <c r="BP44" s="19">
        <f t="shared" si="104"/>
        <v>160679.04067120681</v>
      </c>
      <c r="BQ44" s="19">
        <f t="shared" si="104"/>
        <v>163892.62148463094</v>
      </c>
      <c r="BR44" s="19">
        <f t="shared" si="104"/>
        <v>167170.47391432358</v>
      </c>
      <c r="BS44" s="19">
        <f t="shared" si="104"/>
        <v>170513.88339261006</v>
      </c>
      <c r="BT44" s="19">
        <f t="shared" si="104"/>
        <v>173924.16106046227</v>
      </c>
      <c r="BU44" s="19">
        <f t="shared" si="104"/>
        <v>177402.64428167153</v>
      </c>
      <c r="BV44" s="19">
        <f t="shared" si="104"/>
        <v>180950.69716730496</v>
      </c>
      <c r="BW44" s="19">
        <f t="shared" si="104"/>
        <v>184569.71111065106</v>
      </c>
      <c r="BX44" s="19">
        <f t="shared" si="104"/>
        <v>188261.10533286407</v>
      </c>
      <c r="BY44" s="19">
        <f t="shared" si="104"/>
        <v>192026.32743952135</v>
      </c>
      <c r="BZ44" s="19">
        <f t="shared" si="104"/>
        <v>195866.85398831178</v>
      </c>
      <c r="CA44" s="19">
        <f t="shared" si="104"/>
        <v>199784.19106807801</v>
      </c>
      <c r="CB44" s="19">
        <f t="shared" si="104"/>
        <v>203779.87488943958</v>
      </c>
      <c r="CC44" s="19">
        <f t="shared" si="104"/>
        <v>207855.47238722836</v>
      </c>
      <c r="CD44" s="19">
        <f t="shared" si="104"/>
        <v>212012.58183497292</v>
      </c>
      <c r="CE44" s="19">
        <f t="shared" si="104"/>
        <v>216252.83347167238</v>
      </c>
      <c r="CF44" s="19">
        <f t="shared" si="104"/>
        <v>220577.89014110583</v>
      </c>
      <c r="CG44" s="19">
        <f t="shared" si="104"/>
        <v>224989.44794392795</v>
      </c>
      <c r="CH44" s="19">
        <f t="shared" si="104"/>
        <v>229489.23690280653</v>
      </c>
      <c r="CI44" s="19">
        <f t="shared" si="104"/>
        <v>234079.02164086266</v>
      </c>
      <c r="CJ44" s="19">
        <f t="shared" si="104"/>
        <v>238760.60207367991</v>
      </c>
      <c r="CK44" s="19">
        <f t="shared" si="104"/>
        <v>243535.81411515351</v>
      </c>
      <c r="CL44" s="19"/>
    </row>
    <row r="45" spans="5:90" x14ac:dyDescent="0.25">
      <c r="E45" s="16" t="s">
        <v>21</v>
      </c>
      <c r="F45" s="17">
        <v>10</v>
      </c>
      <c r="G45" s="17">
        <v>12</v>
      </c>
      <c r="H45" s="18">
        <v>50762</v>
      </c>
      <c r="I45" s="18">
        <v>51777</v>
      </c>
      <c r="J45" s="18">
        <v>52813</v>
      </c>
      <c r="K45" s="18">
        <v>53869</v>
      </c>
      <c r="L45" s="18">
        <v>54946</v>
      </c>
      <c r="M45" s="19">
        <f t="shared" ref="M45:R45" si="105">L45*(1+M$4)</f>
        <v>56044.92</v>
      </c>
      <c r="N45" s="19">
        <f t="shared" si="105"/>
        <v>57165.818399999996</v>
      </c>
      <c r="O45" s="19">
        <f t="shared" si="105"/>
        <v>58309.134767999996</v>
      </c>
      <c r="P45" s="19">
        <f t="shared" si="105"/>
        <v>59475.317463359999</v>
      </c>
      <c r="Q45" s="19">
        <f t="shared" si="105"/>
        <v>60664.823812627197</v>
      </c>
      <c r="R45" s="19">
        <f t="shared" si="105"/>
        <v>61878.120288879742</v>
      </c>
      <c r="S45" s="19">
        <f t="shared" ref="S45:AP45" si="106">R45*(1+S$4)</f>
        <v>63115.682694657335</v>
      </c>
      <c r="T45" s="19">
        <f t="shared" si="106"/>
        <v>64377.996348550485</v>
      </c>
      <c r="U45" s="31">
        <f t="shared" si="106"/>
        <v>65665.556275521492</v>
      </c>
      <c r="V45" s="19">
        <f t="shared" si="106"/>
        <v>66978.867401031923</v>
      </c>
      <c r="W45" s="19">
        <f t="shared" si="106"/>
        <v>68318.444749052564</v>
      </c>
      <c r="X45" s="19">
        <f t="shared" si="106"/>
        <v>69684.813644033609</v>
      </c>
      <c r="Y45" s="19">
        <f t="shared" si="106"/>
        <v>71078.509916914278</v>
      </c>
      <c r="Z45" s="19">
        <f t="shared" si="106"/>
        <v>72500.080115252567</v>
      </c>
      <c r="AA45" s="19">
        <f t="shared" si="106"/>
        <v>73950.081717557623</v>
      </c>
      <c r="AB45" s="19">
        <f t="shared" si="106"/>
        <v>75429.083351908776</v>
      </c>
      <c r="AC45" s="19">
        <f t="shared" si="106"/>
        <v>76937.665018946951</v>
      </c>
      <c r="AD45" s="19">
        <f t="shared" si="106"/>
        <v>78476.418319325894</v>
      </c>
      <c r="AE45" s="19">
        <f t="shared" si="106"/>
        <v>80045.946685712406</v>
      </c>
      <c r="AF45" s="19">
        <f t="shared" si="106"/>
        <v>81646.865619426651</v>
      </c>
      <c r="AG45" s="19">
        <f t="shared" si="106"/>
        <v>83279.802931815182</v>
      </c>
      <c r="AH45" s="19">
        <f t="shared" si="106"/>
        <v>84945.398990451489</v>
      </c>
      <c r="AI45" s="19">
        <f t="shared" si="106"/>
        <v>86644.306970260513</v>
      </c>
      <c r="AJ45" s="19">
        <f t="shared" si="106"/>
        <v>88377.193109665721</v>
      </c>
      <c r="AK45" s="19">
        <f t="shared" si="106"/>
        <v>90144.736971859034</v>
      </c>
      <c r="AL45" s="19">
        <f t="shared" si="106"/>
        <v>91947.631711296213</v>
      </c>
      <c r="AM45" s="19">
        <f t="shared" si="106"/>
        <v>93786.584345522133</v>
      </c>
      <c r="AN45" s="19">
        <f t="shared" si="106"/>
        <v>95662.316032432573</v>
      </c>
      <c r="AO45" s="19">
        <f t="shared" si="106"/>
        <v>97575.56235308123</v>
      </c>
      <c r="AP45" s="19">
        <f t="shared" si="106"/>
        <v>99527.07360014286</v>
      </c>
      <c r="AQ45" s="19">
        <f t="shared" ref="AQ45:CK45" si="107">AP45*(1+AQ$4)</f>
        <v>101517.61507214572</v>
      </c>
      <c r="AR45" s="19">
        <f t="shared" si="107"/>
        <v>103547.96737358865</v>
      </c>
      <c r="AS45" s="19">
        <f t="shared" si="107"/>
        <v>105618.92672106042</v>
      </c>
      <c r="AT45" s="19">
        <f t="shared" si="107"/>
        <v>107731.30525548162</v>
      </c>
      <c r="AU45" s="19">
        <f t="shared" si="107"/>
        <v>109885.93136059126</v>
      </c>
      <c r="AV45" s="19">
        <f t="shared" si="107"/>
        <v>112083.64998780309</v>
      </c>
      <c r="AW45" s="19">
        <f t="shared" si="107"/>
        <v>114325.32298755915</v>
      </c>
      <c r="AX45" s="19">
        <f t="shared" si="107"/>
        <v>116611.82944731033</v>
      </c>
      <c r="AY45" s="19">
        <f t="shared" si="107"/>
        <v>118944.06603625654</v>
      </c>
      <c r="AZ45" s="19">
        <f t="shared" si="107"/>
        <v>121322.94735698168</v>
      </c>
      <c r="BA45" s="19">
        <f t="shared" si="107"/>
        <v>123749.40630412131</v>
      </c>
      <c r="BB45" s="19">
        <f t="shared" si="107"/>
        <v>126224.39443020374</v>
      </c>
      <c r="BC45" s="19">
        <f t="shared" si="107"/>
        <v>128748.88231880782</v>
      </c>
      <c r="BD45" s="19">
        <f t="shared" si="107"/>
        <v>131323.85996518398</v>
      </c>
      <c r="BE45" s="19">
        <f t="shared" si="107"/>
        <v>133950.33716448766</v>
      </c>
      <c r="BF45" s="19">
        <f t="shared" si="107"/>
        <v>136629.34390777742</v>
      </c>
      <c r="BG45" s="19">
        <f t="shared" si="107"/>
        <v>139361.93078593299</v>
      </c>
      <c r="BH45" s="19">
        <f t="shared" si="107"/>
        <v>142149.16940165166</v>
      </c>
      <c r="BI45" s="19">
        <f t="shared" si="107"/>
        <v>144992.15278968468</v>
      </c>
      <c r="BJ45" s="19">
        <f t="shared" si="107"/>
        <v>147891.99584547838</v>
      </c>
      <c r="BK45" s="19">
        <f t="shared" si="107"/>
        <v>150849.83576238796</v>
      </c>
      <c r="BL45" s="19">
        <f t="shared" si="107"/>
        <v>153866.8324776357</v>
      </c>
      <c r="BM45" s="19">
        <f t="shared" si="107"/>
        <v>156944.16912718842</v>
      </c>
      <c r="BN45" s="19">
        <f t="shared" si="107"/>
        <v>160083.0525097322</v>
      </c>
      <c r="BO45" s="19">
        <f t="shared" si="107"/>
        <v>163284.71355992684</v>
      </c>
      <c r="BP45" s="19">
        <f t="shared" si="107"/>
        <v>166550.40783112537</v>
      </c>
      <c r="BQ45" s="19">
        <f t="shared" si="107"/>
        <v>169881.41598774787</v>
      </c>
      <c r="BR45" s="19">
        <f t="shared" si="107"/>
        <v>173279.04430750283</v>
      </c>
      <c r="BS45" s="19">
        <f t="shared" si="107"/>
        <v>176744.6251936529</v>
      </c>
      <c r="BT45" s="19">
        <f t="shared" si="107"/>
        <v>180279.51769752597</v>
      </c>
      <c r="BU45" s="19">
        <f t="shared" si="107"/>
        <v>183885.10805147648</v>
      </c>
      <c r="BV45" s="19">
        <f t="shared" si="107"/>
        <v>187562.81021250601</v>
      </c>
      <c r="BW45" s="19">
        <f t="shared" si="107"/>
        <v>191314.06641675613</v>
      </c>
      <c r="BX45" s="19">
        <f t="shared" si="107"/>
        <v>195140.34774509125</v>
      </c>
      <c r="BY45" s="19">
        <f t="shared" si="107"/>
        <v>199043.15469999309</v>
      </c>
      <c r="BZ45" s="19">
        <f t="shared" si="107"/>
        <v>203024.01779399294</v>
      </c>
      <c r="CA45" s="19">
        <f t="shared" si="107"/>
        <v>207084.49814987282</v>
      </c>
      <c r="CB45" s="19">
        <f t="shared" si="107"/>
        <v>211226.18811287027</v>
      </c>
      <c r="CC45" s="19">
        <f t="shared" si="107"/>
        <v>215450.71187512769</v>
      </c>
      <c r="CD45" s="19">
        <f t="shared" si="107"/>
        <v>219759.72611263025</v>
      </c>
      <c r="CE45" s="19">
        <f t="shared" si="107"/>
        <v>224154.92063488284</v>
      </c>
      <c r="CF45" s="19">
        <f t="shared" si="107"/>
        <v>228638.01904758051</v>
      </c>
      <c r="CG45" s="19">
        <f t="shared" si="107"/>
        <v>233210.77942853211</v>
      </c>
      <c r="CH45" s="19">
        <f t="shared" si="107"/>
        <v>237874.99501710277</v>
      </c>
      <c r="CI45" s="19">
        <f t="shared" si="107"/>
        <v>242632.49491744483</v>
      </c>
      <c r="CJ45" s="19">
        <f t="shared" si="107"/>
        <v>247485.14481579373</v>
      </c>
      <c r="CK45" s="19">
        <f t="shared" si="107"/>
        <v>252434.84771210959</v>
      </c>
      <c r="CL45" s="19"/>
    </row>
    <row r="46" spans="5:90" x14ac:dyDescent="0.25">
      <c r="E46" s="16" t="s">
        <v>21</v>
      </c>
      <c r="F46" s="17">
        <v>11</v>
      </c>
      <c r="G46" s="17">
        <v>12</v>
      </c>
      <c r="H46" s="18">
        <v>52681</v>
      </c>
      <c r="I46" s="18">
        <v>53735</v>
      </c>
      <c r="J46" s="18">
        <v>54810</v>
      </c>
      <c r="K46" s="18">
        <v>55906</v>
      </c>
      <c r="L46" s="18">
        <v>57024</v>
      </c>
      <c r="M46" s="19">
        <f t="shared" ref="M46:R46" si="108">L46*(1+M$4)</f>
        <v>58164.480000000003</v>
      </c>
      <c r="N46" s="19">
        <f t="shared" si="108"/>
        <v>59327.769600000007</v>
      </c>
      <c r="O46" s="19">
        <f t="shared" si="108"/>
        <v>60514.324992000009</v>
      </c>
      <c r="P46" s="19">
        <f t="shared" si="108"/>
        <v>61724.611491840013</v>
      </c>
      <c r="Q46" s="19">
        <f t="shared" si="108"/>
        <v>62959.103721676816</v>
      </c>
      <c r="R46" s="19">
        <f t="shared" si="108"/>
        <v>64218.285796110351</v>
      </c>
      <c r="S46" s="19">
        <f t="shared" ref="S46:AP46" si="109">R46*(1+S$4)</f>
        <v>65502.651512032557</v>
      </c>
      <c r="T46" s="19">
        <f t="shared" si="109"/>
        <v>66812.704542273204</v>
      </c>
      <c r="U46" s="19">
        <f t="shared" si="109"/>
        <v>68148.958633118673</v>
      </c>
      <c r="V46" s="31">
        <f t="shared" si="109"/>
        <v>69511.937805781054</v>
      </c>
      <c r="W46" s="19">
        <f t="shared" si="109"/>
        <v>70902.176561896675</v>
      </c>
      <c r="X46" s="19">
        <f t="shared" si="109"/>
        <v>72320.220093134616</v>
      </c>
      <c r="Y46" s="19">
        <f t="shared" si="109"/>
        <v>73766.624494997304</v>
      </c>
      <c r="Z46" s="19">
        <f t="shared" si="109"/>
        <v>75241.956984897246</v>
      </c>
      <c r="AA46" s="19">
        <f t="shared" si="109"/>
        <v>76746.796124595188</v>
      </c>
      <c r="AB46" s="19">
        <f t="shared" si="109"/>
        <v>78281.732047087091</v>
      </c>
      <c r="AC46" s="19">
        <f t="shared" si="109"/>
        <v>79847.366688028837</v>
      </c>
      <c r="AD46" s="19">
        <f t="shared" si="109"/>
        <v>81444.314021789411</v>
      </c>
      <c r="AE46" s="19">
        <f t="shared" si="109"/>
        <v>83073.200302225203</v>
      </c>
      <c r="AF46" s="19">
        <f t="shared" si="109"/>
        <v>84734.664308269712</v>
      </c>
      <c r="AG46" s="19">
        <f t="shared" si="109"/>
        <v>86429.357594435103</v>
      </c>
      <c r="AH46" s="19">
        <f t="shared" si="109"/>
        <v>88157.944746323803</v>
      </c>
      <c r="AI46" s="19">
        <f t="shared" si="109"/>
        <v>89921.103641250287</v>
      </c>
      <c r="AJ46" s="19">
        <f t="shared" si="109"/>
        <v>91719.525714075295</v>
      </c>
      <c r="AK46" s="19">
        <f t="shared" si="109"/>
        <v>93553.9162283568</v>
      </c>
      <c r="AL46" s="19">
        <f t="shared" si="109"/>
        <v>95424.994552923934</v>
      </c>
      <c r="AM46" s="19">
        <f t="shared" si="109"/>
        <v>97333.494443982418</v>
      </c>
      <c r="AN46" s="19">
        <f t="shared" si="109"/>
        <v>99280.16433286207</v>
      </c>
      <c r="AO46" s="19">
        <f t="shared" si="109"/>
        <v>101265.76761951932</v>
      </c>
      <c r="AP46" s="19">
        <f t="shared" si="109"/>
        <v>103291.08297190971</v>
      </c>
      <c r="AQ46" s="19">
        <f t="shared" ref="AQ46:CK46" si="110">AP46*(1+AQ$4)</f>
        <v>105356.9046313479</v>
      </c>
      <c r="AR46" s="19">
        <f t="shared" si="110"/>
        <v>107464.04272397487</v>
      </c>
      <c r="AS46" s="19">
        <f t="shared" si="110"/>
        <v>109613.32357845436</v>
      </c>
      <c r="AT46" s="19">
        <f t="shared" si="110"/>
        <v>111805.59005002346</v>
      </c>
      <c r="AU46" s="19">
        <f t="shared" si="110"/>
        <v>114041.70185102393</v>
      </c>
      <c r="AV46" s="19">
        <f t="shared" si="110"/>
        <v>116322.53588804441</v>
      </c>
      <c r="AW46" s="19">
        <f t="shared" si="110"/>
        <v>118648.9866058053</v>
      </c>
      <c r="AX46" s="19">
        <f t="shared" si="110"/>
        <v>121021.9663379214</v>
      </c>
      <c r="AY46" s="19">
        <f t="shared" si="110"/>
        <v>123442.40566467983</v>
      </c>
      <c r="AZ46" s="19">
        <f t="shared" si="110"/>
        <v>125911.25377797343</v>
      </c>
      <c r="BA46" s="19">
        <f t="shared" si="110"/>
        <v>128429.4788535329</v>
      </c>
      <c r="BB46" s="19">
        <f t="shared" si="110"/>
        <v>130998.06843060355</v>
      </c>
      <c r="BC46" s="19">
        <f t="shared" si="110"/>
        <v>133618.02979921564</v>
      </c>
      <c r="BD46" s="19">
        <f t="shared" si="110"/>
        <v>136290.39039519997</v>
      </c>
      <c r="BE46" s="19">
        <f t="shared" si="110"/>
        <v>139016.19820310397</v>
      </c>
      <c r="BF46" s="19">
        <f t="shared" si="110"/>
        <v>141796.52216716605</v>
      </c>
      <c r="BG46" s="19">
        <f t="shared" si="110"/>
        <v>144632.45261050938</v>
      </c>
      <c r="BH46" s="19">
        <f t="shared" si="110"/>
        <v>147525.10166271956</v>
      </c>
      <c r="BI46" s="19">
        <f t="shared" si="110"/>
        <v>150475.60369597396</v>
      </c>
      <c r="BJ46" s="19">
        <f t="shared" si="110"/>
        <v>153485.11576989343</v>
      </c>
      <c r="BK46" s="19">
        <f t="shared" si="110"/>
        <v>156554.81808529131</v>
      </c>
      <c r="BL46" s="19">
        <f t="shared" si="110"/>
        <v>159685.91444699714</v>
      </c>
      <c r="BM46" s="19">
        <f t="shared" si="110"/>
        <v>162879.63273593708</v>
      </c>
      <c r="BN46" s="19">
        <f t="shared" si="110"/>
        <v>166137.22539065583</v>
      </c>
      <c r="BO46" s="19">
        <f t="shared" si="110"/>
        <v>169459.96989846896</v>
      </c>
      <c r="BP46" s="19">
        <f t="shared" si="110"/>
        <v>172849.16929643834</v>
      </c>
      <c r="BQ46" s="19">
        <f t="shared" si="110"/>
        <v>176306.1526823671</v>
      </c>
      <c r="BR46" s="19">
        <f t="shared" si="110"/>
        <v>179832.27573601445</v>
      </c>
      <c r="BS46" s="19">
        <f t="shared" si="110"/>
        <v>183428.92125073474</v>
      </c>
      <c r="BT46" s="19">
        <f t="shared" si="110"/>
        <v>187097.49967574945</v>
      </c>
      <c r="BU46" s="19">
        <f t="shared" si="110"/>
        <v>190839.44966926443</v>
      </c>
      <c r="BV46" s="19">
        <f t="shared" si="110"/>
        <v>194656.23866264973</v>
      </c>
      <c r="BW46" s="19">
        <f t="shared" si="110"/>
        <v>198549.36343590272</v>
      </c>
      <c r="BX46" s="19">
        <f t="shared" si="110"/>
        <v>202520.35070462077</v>
      </c>
      <c r="BY46" s="19">
        <f t="shared" si="110"/>
        <v>206570.7577187132</v>
      </c>
      <c r="BZ46" s="19">
        <f t="shared" si="110"/>
        <v>210702.17287308746</v>
      </c>
      <c r="CA46" s="19">
        <f t="shared" si="110"/>
        <v>214916.21633054921</v>
      </c>
      <c r="CB46" s="19">
        <f t="shared" si="110"/>
        <v>219214.54065716019</v>
      </c>
      <c r="CC46" s="19">
        <f t="shared" si="110"/>
        <v>223598.83147030341</v>
      </c>
      <c r="CD46" s="19">
        <f t="shared" si="110"/>
        <v>228070.80809970948</v>
      </c>
      <c r="CE46" s="19">
        <f t="shared" si="110"/>
        <v>232632.22426170367</v>
      </c>
      <c r="CF46" s="19">
        <f t="shared" si="110"/>
        <v>237284.86874693775</v>
      </c>
      <c r="CG46" s="19">
        <f t="shared" si="110"/>
        <v>242030.5661218765</v>
      </c>
      <c r="CH46" s="19">
        <f t="shared" si="110"/>
        <v>246871.17744431403</v>
      </c>
      <c r="CI46" s="19">
        <f t="shared" si="110"/>
        <v>251808.60099320032</v>
      </c>
      <c r="CJ46" s="19">
        <f t="shared" si="110"/>
        <v>256844.77301306435</v>
      </c>
      <c r="CK46" s="19">
        <f t="shared" si="110"/>
        <v>261981.66847332564</v>
      </c>
      <c r="CL46" s="19"/>
    </row>
    <row r="47" spans="5:90" x14ac:dyDescent="0.25">
      <c r="E47" s="16" t="s">
        <v>21</v>
      </c>
      <c r="F47" s="17">
        <v>12</v>
      </c>
      <c r="G47" s="17">
        <v>12</v>
      </c>
      <c r="H47" s="18">
        <v>54767</v>
      </c>
      <c r="I47" s="18">
        <v>55862</v>
      </c>
      <c r="J47" s="18">
        <v>56979</v>
      </c>
      <c r="K47" s="18">
        <v>58119</v>
      </c>
      <c r="L47" s="18">
        <v>59281</v>
      </c>
      <c r="M47" s="19">
        <f t="shared" ref="M47:R47" si="111">L47*(1+M$4)</f>
        <v>60466.62</v>
      </c>
      <c r="N47" s="19">
        <f t="shared" si="111"/>
        <v>61675.952400000002</v>
      </c>
      <c r="O47" s="19">
        <f t="shared" si="111"/>
        <v>62909.471448000004</v>
      </c>
      <c r="P47" s="19">
        <f t="shared" si="111"/>
        <v>64167.660876960006</v>
      </c>
      <c r="Q47" s="19">
        <f t="shared" si="111"/>
        <v>65451.014094499209</v>
      </c>
      <c r="R47" s="19">
        <f t="shared" si="111"/>
        <v>66760.034376389201</v>
      </c>
      <c r="S47" s="19">
        <f t="shared" ref="S47:AP47" si="112">R47*(1+S$4)</f>
        <v>68095.235063916989</v>
      </c>
      <c r="T47" s="19">
        <f t="shared" si="112"/>
        <v>69457.13976519533</v>
      </c>
      <c r="U47" s="19">
        <f t="shared" si="112"/>
        <v>70846.282560499239</v>
      </c>
      <c r="V47" s="19">
        <f t="shared" si="112"/>
        <v>72263.208211709221</v>
      </c>
      <c r="W47" s="31">
        <f t="shared" si="112"/>
        <v>73708.472375943413</v>
      </c>
      <c r="X47" s="19">
        <f t="shared" si="112"/>
        <v>75182.641823462283</v>
      </c>
      <c r="Y47" s="19">
        <f t="shared" si="112"/>
        <v>76686.294659931533</v>
      </c>
      <c r="Z47" s="19">
        <f t="shared" si="112"/>
        <v>78220.020553130162</v>
      </c>
      <c r="AA47" s="19">
        <f t="shared" si="112"/>
        <v>79784.420964192759</v>
      </c>
      <c r="AB47" s="19">
        <f t="shared" si="112"/>
        <v>81380.109383476622</v>
      </c>
      <c r="AC47" s="19">
        <f t="shared" si="112"/>
        <v>83007.711571146152</v>
      </c>
      <c r="AD47" s="19">
        <f t="shared" si="112"/>
        <v>84667.865802569082</v>
      </c>
      <c r="AE47" s="19">
        <f t="shared" si="112"/>
        <v>86361.223118620459</v>
      </c>
      <c r="AF47" s="19">
        <f t="shared" si="112"/>
        <v>88088.44758099287</v>
      </c>
      <c r="AG47" s="19">
        <f t="shared" si="112"/>
        <v>89850.216532612729</v>
      </c>
      <c r="AH47" s="19">
        <f t="shared" si="112"/>
        <v>91647.220863264985</v>
      </c>
      <c r="AI47" s="19">
        <f t="shared" si="112"/>
        <v>93480.165280530287</v>
      </c>
      <c r="AJ47" s="19">
        <f t="shared" si="112"/>
        <v>95349.768586140897</v>
      </c>
      <c r="AK47" s="19">
        <f t="shared" si="112"/>
        <v>97256.763957863717</v>
      </c>
      <c r="AL47" s="19">
        <f t="shared" si="112"/>
        <v>99201.899237020989</v>
      </c>
      <c r="AM47" s="19">
        <f t="shared" si="112"/>
        <v>101185.93722176141</v>
      </c>
      <c r="AN47" s="19">
        <f t="shared" si="112"/>
        <v>103209.65596619665</v>
      </c>
      <c r="AO47" s="19">
        <f t="shared" si="112"/>
        <v>105273.84908552057</v>
      </c>
      <c r="AP47" s="19">
        <f t="shared" si="112"/>
        <v>107379.32606723098</v>
      </c>
      <c r="AQ47" s="19">
        <f t="shared" ref="AQ47:CK47" si="113">AP47*(1+AQ$4)</f>
        <v>109526.91258857561</v>
      </c>
      <c r="AR47" s="19">
        <f t="shared" si="113"/>
        <v>111717.45084034713</v>
      </c>
      <c r="AS47" s="19">
        <f t="shared" si="113"/>
        <v>113951.79985715407</v>
      </c>
      <c r="AT47" s="19">
        <f t="shared" si="113"/>
        <v>116230.83585429715</v>
      </c>
      <c r="AU47" s="19">
        <f t="shared" si="113"/>
        <v>118555.4525713831</v>
      </c>
      <c r="AV47" s="19">
        <f t="shared" si="113"/>
        <v>120926.56162281075</v>
      </c>
      <c r="AW47" s="19">
        <f t="shared" si="113"/>
        <v>123345.09285526696</v>
      </c>
      <c r="AX47" s="19">
        <f t="shared" si="113"/>
        <v>125811.99471237231</v>
      </c>
      <c r="AY47" s="19">
        <f t="shared" si="113"/>
        <v>128328.23460661976</v>
      </c>
      <c r="AZ47" s="19">
        <f t="shared" si="113"/>
        <v>130894.79929875216</v>
      </c>
      <c r="BA47" s="19">
        <f t="shared" si="113"/>
        <v>133512.6952847272</v>
      </c>
      <c r="BB47" s="19">
        <f t="shared" si="113"/>
        <v>136182.94919042176</v>
      </c>
      <c r="BC47" s="19">
        <f t="shared" si="113"/>
        <v>138906.6081742302</v>
      </c>
      <c r="BD47" s="19">
        <f t="shared" si="113"/>
        <v>141684.74033771481</v>
      </c>
      <c r="BE47" s="19">
        <f t="shared" si="113"/>
        <v>144518.43514446911</v>
      </c>
      <c r="BF47" s="19">
        <f t="shared" si="113"/>
        <v>147408.8038473585</v>
      </c>
      <c r="BG47" s="19">
        <f t="shared" si="113"/>
        <v>150356.97992430566</v>
      </c>
      <c r="BH47" s="19">
        <f t="shared" si="113"/>
        <v>153364.11952279179</v>
      </c>
      <c r="BI47" s="19">
        <f t="shared" si="113"/>
        <v>156431.40191324762</v>
      </c>
      <c r="BJ47" s="19">
        <f t="shared" si="113"/>
        <v>159560.02995151258</v>
      </c>
      <c r="BK47" s="19">
        <f t="shared" si="113"/>
        <v>162751.23055054282</v>
      </c>
      <c r="BL47" s="19">
        <f t="shared" si="113"/>
        <v>166006.25516155368</v>
      </c>
      <c r="BM47" s="19">
        <f t="shared" si="113"/>
        <v>169326.38026478476</v>
      </c>
      <c r="BN47" s="19">
        <f t="shared" si="113"/>
        <v>172712.90787008047</v>
      </c>
      <c r="BO47" s="19">
        <f t="shared" si="113"/>
        <v>176167.16602748208</v>
      </c>
      <c r="BP47" s="19">
        <f t="shared" si="113"/>
        <v>179690.50934803172</v>
      </c>
      <c r="BQ47" s="19">
        <f t="shared" si="113"/>
        <v>183284.31953499236</v>
      </c>
      <c r="BR47" s="19">
        <f t="shared" si="113"/>
        <v>186950.00592569221</v>
      </c>
      <c r="BS47" s="19">
        <f t="shared" si="113"/>
        <v>190689.00604420606</v>
      </c>
      <c r="BT47" s="19">
        <f t="shared" si="113"/>
        <v>194502.78616509019</v>
      </c>
      <c r="BU47" s="19">
        <f t="shared" si="113"/>
        <v>198392.84188839199</v>
      </c>
      <c r="BV47" s="19">
        <f t="shared" si="113"/>
        <v>202360.69872615984</v>
      </c>
      <c r="BW47" s="19">
        <f t="shared" si="113"/>
        <v>206407.91270068305</v>
      </c>
      <c r="BX47" s="19">
        <f t="shared" si="113"/>
        <v>210536.07095469671</v>
      </c>
      <c r="BY47" s="19">
        <f t="shared" si="113"/>
        <v>214746.79237379064</v>
      </c>
      <c r="BZ47" s="19">
        <f t="shared" si="113"/>
        <v>219041.72822126644</v>
      </c>
      <c r="CA47" s="19">
        <f t="shared" si="113"/>
        <v>223422.56278569179</v>
      </c>
      <c r="CB47" s="19">
        <f t="shared" si="113"/>
        <v>227891.01404140564</v>
      </c>
      <c r="CC47" s="19">
        <f t="shared" si="113"/>
        <v>232448.83432223374</v>
      </c>
      <c r="CD47" s="19">
        <f t="shared" si="113"/>
        <v>237097.81100867843</v>
      </c>
      <c r="CE47" s="19">
        <f t="shared" si="113"/>
        <v>241839.767228852</v>
      </c>
      <c r="CF47" s="19">
        <f t="shared" si="113"/>
        <v>246676.56257342905</v>
      </c>
      <c r="CG47" s="19">
        <f t="shared" si="113"/>
        <v>251610.09382489763</v>
      </c>
      <c r="CH47" s="19">
        <f t="shared" si="113"/>
        <v>256642.29570139557</v>
      </c>
      <c r="CI47" s="19">
        <f t="shared" si="113"/>
        <v>261775.14161542349</v>
      </c>
      <c r="CJ47" s="19">
        <f t="shared" si="113"/>
        <v>267010.64444773196</v>
      </c>
      <c r="CK47" s="19">
        <f t="shared" si="113"/>
        <v>272350.85733668663</v>
      </c>
      <c r="CL47" s="19"/>
    </row>
    <row r="48" spans="5:90" x14ac:dyDescent="0.25">
      <c r="E48" s="16" t="s">
        <v>22</v>
      </c>
      <c r="F48" s="17">
        <v>1</v>
      </c>
      <c r="G48" s="17">
        <v>12</v>
      </c>
      <c r="H48" s="18">
        <v>41466</v>
      </c>
      <c r="I48" s="18">
        <v>42295</v>
      </c>
      <c r="J48" s="18">
        <v>43141</v>
      </c>
      <c r="K48" s="18">
        <v>44004</v>
      </c>
      <c r="L48" s="18">
        <v>44884</v>
      </c>
      <c r="M48" s="19">
        <f t="shared" ref="M48:R48" si="114">L48*(1+M$4)</f>
        <v>45781.68</v>
      </c>
      <c r="N48" s="19">
        <f t="shared" si="114"/>
        <v>46697.313600000001</v>
      </c>
      <c r="O48" s="19">
        <f t="shared" si="114"/>
        <v>47631.259872000002</v>
      </c>
      <c r="P48" s="19">
        <f t="shared" si="114"/>
        <v>48583.885069440003</v>
      </c>
      <c r="Q48" s="19">
        <f t="shared" si="114"/>
        <v>49555.562770828801</v>
      </c>
      <c r="R48" s="19">
        <f t="shared" si="114"/>
        <v>50546.674026245375</v>
      </c>
      <c r="S48" s="19">
        <f t="shared" ref="S48:AP48" si="115">R48*(1+S$4)</f>
        <v>51557.607506770284</v>
      </c>
      <c r="T48" s="19">
        <f t="shared" si="115"/>
        <v>52588.759656905691</v>
      </c>
      <c r="U48" s="19">
        <f t="shared" si="115"/>
        <v>53640.534850043805</v>
      </c>
      <c r="V48" s="19">
        <f t="shared" si="115"/>
        <v>54713.345547044679</v>
      </c>
      <c r="W48" s="19">
        <f t="shared" si="115"/>
        <v>55807.612457985575</v>
      </c>
      <c r="X48" s="19">
        <f t="shared" si="115"/>
        <v>56923.764707145288</v>
      </c>
      <c r="Y48" s="19">
        <f t="shared" si="115"/>
        <v>58062.240001288192</v>
      </c>
      <c r="Z48" s="19">
        <f t="shared" si="115"/>
        <v>59223.484801313956</v>
      </c>
      <c r="AA48" s="19">
        <f t="shared" si="115"/>
        <v>60407.954497340237</v>
      </c>
      <c r="AB48" s="19">
        <f t="shared" si="115"/>
        <v>61616.113587287044</v>
      </c>
      <c r="AC48" s="19">
        <f t="shared" si="115"/>
        <v>62848.435859032783</v>
      </c>
      <c r="AD48" s="19">
        <f t="shared" si="115"/>
        <v>64105.404576213441</v>
      </c>
      <c r="AE48" s="19">
        <f t="shared" si="115"/>
        <v>65387.512667737712</v>
      </c>
      <c r="AF48" s="19">
        <f t="shared" si="115"/>
        <v>66695.262921092464</v>
      </c>
      <c r="AG48" s="19">
        <f t="shared" si="115"/>
        <v>68029.168179514309</v>
      </c>
      <c r="AH48" s="19">
        <f t="shared" si="115"/>
        <v>69389.75154310459</v>
      </c>
      <c r="AI48" s="19">
        <f t="shared" si="115"/>
        <v>70777.546573966683</v>
      </c>
      <c r="AJ48" s="19">
        <f t="shared" si="115"/>
        <v>72193.097505446014</v>
      </c>
      <c r="AK48" s="19">
        <f t="shared" si="115"/>
        <v>73636.959455554941</v>
      </c>
      <c r="AL48" s="19">
        <f t="shared" si="115"/>
        <v>75109.698644666045</v>
      </c>
      <c r="AM48" s="19">
        <f t="shared" si="115"/>
        <v>76611.892617559366</v>
      </c>
      <c r="AN48" s="19">
        <f t="shared" si="115"/>
        <v>78144.130469910553</v>
      </c>
      <c r="AO48" s="19">
        <f t="shared" si="115"/>
        <v>79707.013079308759</v>
      </c>
      <c r="AP48" s="19">
        <f t="shared" si="115"/>
        <v>81301.153340894933</v>
      </c>
      <c r="AQ48" s="19">
        <f t="shared" ref="AQ48:CK48" si="116">AP48*(1+AQ$4)</f>
        <v>82927.176407712832</v>
      </c>
      <c r="AR48" s="19">
        <f t="shared" si="116"/>
        <v>84585.719935867091</v>
      </c>
      <c r="AS48" s="19">
        <f t="shared" si="116"/>
        <v>86277.434334584439</v>
      </c>
      <c r="AT48" s="19">
        <f t="shared" si="116"/>
        <v>88002.98302127613</v>
      </c>
      <c r="AU48" s="19">
        <f t="shared" si="116"/>
        <v>89763.042681701656</v>
      </c>
      <c r="AV48" s="19">
        <f t="shared" si="116"/>
        <v>91558.303535335697</v>
      </c>
      <c r="AW48" s="19">
        <f t="shared" si="116"/>
        <v>93389.469606042418</v>
      </c>
      <c r="AX48" s="19">
        <f t="shared" si="116"/>
        <v>95257.258998163263</v>
      </c>
      <c r="AY48" s="19">
        <f t="shared" si="116"/>
        <v>97162.404178126526</v>
      </c>
      <c r="AZ48" s="19">
        <f t="shared" si="116"/>
        <v>99105.652261689058</v>
      </c>
      <c r="BA48" s="19">
        <f t="shared" si="116"/>
        <v>101087.76530692284</v>
      </c>
      <c r="BB48" s="19">
        <f t="shared" si="116"/>
        <v>103109.52061306129</v>
      </c>
      <c r="BC48" s="19">
        <f t="shared" si="116"/>
        <v>105171.71102532253</v>
      </c>
      <c r="BD48" s="19">
        <f t="shared" si="116"/>
        <v>107275.14524582897</v>
      </c>
      <c r="BE48" s="19">
        <f t="shared" si="116"/>
        <v>109420.64815074555</v>
      </c>
      <c r="BF48" s="19">
        <f t="shared" si="116"/>
        <v>111609.06111376046</v>
      </c>
      <c r="BG48" s="19">
        <f t="shared" si="116"/>
        <v>113841.24233603566</v>
      </c>
      <c r="BH48" s="19">
        <f t="shared" si="116"/>
        <v>116118.06718275638</v>
      </c>
      <c r="BI48" s="19">
        <f t="shared" si="116"/>
        <v>118440.4285264115</v>
      </c>
      <c r="BJ48" s="19">
        <f t="shared" si="116"/>
        <v>120809.23709693973</v>
      </c>
      <c r="BK48" s="19">
        <f t="shared" si="116"/>
        <v>123225.42183887852</v>
      </c>
      <c r="BL48" s="19">
        <f t="shared" si="116"/>
        <v>125689.93027565609</v>
      </c>
      <c r="BM48" s="19">
        <f t="shared" si="116"/>
        <v>128203.72888116921</v>
      </c>
      <c r="BN48" s="19">
        <f t="shared" si="116"/>
        <v>130767.80345879259</v>
      </c>
      <c r="BO48" s="19">
        <f t="shared" si="116"/>
        <v>133383.15952796844</v>
      </c>
      <c r="BP48" s="19">
        <f t="shared" si="116"/>
        <v>136050.82271852781</v>
      </c>
      <c r="BQ48" s="19">
        <f t="shared" si="116"/>
        <v>138771.83917289836</v>
      </c>
      <c r="BR48" s="19">
        <f t="shared" si="116"/>
        <v>141547.27595635632</v>
      </c>
      <c r="BS48" s="19">
        <f t="shared" si="116"/>
        <v>144378.22147548344</v>
      </c>
      <c r="BT48" s="19">
        <f t="shared" si="116"/>
        <v>147265.7859049931</v>
      </c>
      <c r="BU48" s="19">
        <f t="shared" si="116"/>
        <v>150211.10162309295</v>
      </c>
      <c r="BV48" s="19">
        <f t="shared" si="116"/>
        <v>153215.32365555482</v>
      </c>
      <c r="BW48" s="19">
        <f t="shared" si="116"/>
        <v>156279.63012866591</v>
      </c>
      <c r="BX48" s="19">
        <f t="shared" si="116"/>
        <v>159405.22273123925</v>
      </c>
      <c r="BY48" s="19">
        <f t="shared" si="116"/>
        <v>162593.32718586404</v>
      </c>
      <c r="BZ48" s="19">
        <f t="shared" si="116"/>
        <v>165845.19372958131</v>
      </c>
      <c r="CA48" s="19">
        <f t="shared" si="116"/>
        <v>169162.09760417294</v>
      </c>
      <c r="CB48" s="19">
        <f t="shared" si="116"/>
        <v>172545.3395562564</v>
      </c>
      <c r="CC48" s="19">
        <f t="shared" si="116"/>
        <v>175996.24634738153</v>
      </c>
      <c r="CD48" s="19">
        <f t="shared" si="116"/>
        <v>179516.17127432916</v>
      </c>
      <c r="CE48" s="19">
        <f t="shared" si="116"/>
        <v>183106.49469981575</v>
      </c>
      <c r="CF48" s="19">
        <f t="shared" si="116"/>
        <v>186768.62459381207</v>
      </c>
      <c r="CG48" s="19">
        <f t="shared" si="116"/>
        <v>190503.99708568832</v>
      </c>
      <c r="CH48" s="19">
        <f t="shared" si="116"/>
        <v>194314.07702740209</v>
      </c>
      <c r="CI48" s="19">
        <f t="shared" si="116"/>
        <v>198200.35856795014</v>
      </c>
      <c r="CJ48" s="19">
        <f t="shared" si="116"/>
        <v>202164.36573930914</v>
      </c>
      <c r="CK48" s="19">
        <f t="shared" si="116"/>
        <v>206207.65305409534</v>
      </c>
      <c r="CL48" s="19"/>
    </row>
    <row r="49" spans="5:90" x14ac:dyDescent="0.25">
      <c r="E49" s="16" t="s">
        <v>22</v>
      </c>
      <c r="F49" s="17">
        <v>2</v>
      </c>
      <c r="G49" s="17">
        <v>12</v>
      </c>
      <c r="H49" s="18">
        <v>42863</v>
      </c>
      <c r="I49" s="18">
        <v>43720</v>
      </c>
      <c r="J49" s="18">
        <v>44594</v>
      </c>
      <c r="K49" s="18">
        <v>45486</v>
      </c>
      <c r="L49" s="18">
        <v>46396</v>
      </c>
      <c r="M49" s="19">
        <f t="shared" ref="M49:R49" si="117">L49*(1+M$4)</f>
        <v>47323.92</v>
      </c>
      <c r="N49" s="19">
        <f t="shared" si="117"/>
        <v>48270.398399999998</v>
      </c>
      <c r="O49" s="19">
        <f t="shared" si="117"/>
        <v>49235.806367999998</v>
      </c>
      <c r="P49" s="19">
        <f t="shared" si="117"/>
        <v>50220.522495359997</v>
      </c>
      <c r="Q49" s="19">
        <f t="shared" si="117"/>
        <v>51224.932945267195</v>
      </c>
      <c r="R49" s="19">
        <f t="shared" si="117"/>
        <v>52249.43160417254</v>
      </c>
      <c r="S49" s="19">
        <f t="shared" ref="S49:AP49" si="118">R49*(1+S$4)</f>
        <v>53294.420236255988</v>
      </c>
      <c r="T49" s="19">
        <f t="shared" si="118"/>
        <v>54360.308640981108</v>
      </c>
      <c r="U49" s="19">
        <f t="shared" si="118"/>
        <v>55447.514813800728</v>
      </c>
      <c r="V49" s="19">
        <f t="shared" si="118"/>
        <v>56556.465110076744</v>
      </c>
      <c r="W49" s="19">
        <f t="shared" si="118"/>
        <v>57687.594412278282</v>
      </c>
      <c r="X49" s="19">
        <f t="shared" si="118"/>
        <v>58841.346300523852</v>
      </c>
      <c r="Y49" s="19">
        <f t="shared" si="118"/>
        <v>60018.173226534331</v>
      </c>
      <c r="Z49" s="19">
        <f t="shared" si="118"/>
        <v>61218.536691065019</v>
      </c>
      <c r="AA49" s="19">
        <f t="shared" si="118"/>
        <v>62442.907424886318</v>
      </c>
      <c r="AB49" s="19">
        <f t="shared" si="118"/>
        <v>63691.765573384044</v>
      </c>
      <c r="AC49" s="19">
        <f t="shared" si="118"/>
        <v>64965.600884851723</v>
      </c>
      <c r="AD49" s="19">
        <f t="shared" si="118"/>
        <v>66264.912902548764</v>
      </c>
      <c r="AE49" s="19">
        <f t="shared" si="118"/>
        <v>67590.211160599734</v>
      </c>
      <c r="AF49" s="19">
        <f t="shared" si="118"/>
        <v>68942.015383811726</v>
      </c>
      <c r="AG49" s="19">
        <f t="shared" si="118"/>
        <v>70320.855691487959</v>
      </c>
      <c r="AH49" s="19">
        <f t="shared" si="118"/>
        <v>71727.272805317712</v>
      </c>
      <c r="AI49" s="19">
        <f t="shared" si="118"/>
        <v>73161.818261424065</v>
      </c>
      <c r="AJ49" s="19">
        <f t="shared" si="118"/>
        <v>74625.054626652549</v>
      </c>
      <c r="AK49" s="19">
        <f t="shared" si="118"/>
        <v>76117.555719185606</v>
      </c>
      <c r="AL49" s="19">
        <f t="shared" si="118"/>
        <v>77639.906833569315</v>
      </c>
      <c r="AM49" s="19">
        <f t="shared" si="118"/>
        <v>79192.704970240709</v>
      </c>
      <c r="AN49" s="19">
        <f t="shared" si="118"/>
        <v>80776.559069645518</v>
      </c>
      <c r="AO49" s="19">
        <f t="shared" si="118"/>
        <v>82392.090251038433</v>
      </c>
      <c r="AP49" s="19">
        <f t="shared" si="118"/>
        <v>84039.932056059202</v>
      </c>
      <c r="AQ49" s="19">
        <f t="shared" ref="AQ49:CK49" si="119">AP49*(1+AQ$4)</f>
        <v>85720.730697180392</v>
      </c>
      <c r="AR49" s="19">
        <f t="shared" si="119"/>
        <v>87435.145311123997</v>
      </c>
      <c r="AS49" s="19">
        <f t="shared" si="119"/>
        <v>89183.848217346473</v>
      </c>
      <c r="AT49" s="19">
        <f t="shared" si="119"/>
        <v>90967.525181693403</v>
      </c>
      <c r="AU49" s="19">
        <f t="shared" si="119"/>
        <v>92786.875685327279</v>
      </c>
      <c r="AV49" s="19">
        <f t="shared" si="119"/>
        <v>94642.613199033833</v>
      </c>
      <c r="AW49" s="19">
        <f t="shared" si="119"/>
        <v>96535.465463014509</v>
      </c>
      <c r="AX49" s="19">
        <f t="shared" si="119"/>
        <v>98466.174772274797</v>
      </c>
      <c r="AY49" s="19">
        <f t="shared" si="119"/>
        <v>100435.49826772029</v>
      </c>
      <c r="AZ49" s="19">
        <f t="shared" si="119"/>
        <v>102444.20823307471</v>
      </c>
      <c r="BA49" s="19">
        <f t="shared" si="119"/>
        <v>104493.0923977362</v>
      </c>
      <c r="BB49" s="19">
        <f t="shared" si="119"/>
        <v>106582.95424569093</v>
      </c>
      <c r="BC49" s="19">
        <f t="shared" si="119"/>
        <v>108714.61333060474</v>
      </c>
      <c r="BD49" s="19">
        <f t="shared" si="119"/>
        <v>110888.90559721684</v>
      </c>
      <c r="BE49" s="19">
        <f t="shared" si="119"/>
        <v>113106.68370916118</v>
      </c>
      <c r="BF49" s="19">
        <f t="shared" si="119"/>
        <v>115368.8173833444</v>
      </c>
      <c r="BG49" s="19">
        <f t="shared" si="119"/>
        <v>117676.1937310113</v>
      </c>
      <c r="BH49" s="19">
        <f t="shared" si="119"/>
        <v>120029.71760563152</v>
      </c>
      <c r="BI49" s="19">
        <f t="shared" si="119"/>
        <v>122430.31195774415</v>
      </c>
      <c r="BJ49" s="19">
        <f t="shared" si="119"/>
        <v>124878.91819689905</v>
      </c>
      <c r="BK49" s="19">
        <f t="shared" si="119"/>
        <v>127376.49656083703</v>
      </c>
      <c r="BL49" s="19">
        <f t="shared" si="119"/>
        <v>129924.02649205377</v>
      </c>
      <c r="BM49" s="19">
        <f t="shared" si="119"/>
        <v>132522.50702189485</v>
      </c>
      <c r="BN49" s="19">
        <f t="shared" si="119"/>
        <v>135172.95716233275</v>
      </c>
      <c r="BO49" s="19">
        <f t="shared" si="119"/>
        <v>137876.41630557942</v>
      </c>
      <c r="BP49" s="19">
        <f t="shared" si="119"/>
        <v>140633.944631691</v>
      </c>
      <c r="BQ49" s="19">
        <f t="shared" si="119"/>
        <v>143446.62352432482</v>
      </c>
      <c r="BR49" s="19">
        <f t="shared" si="119"/>
        <v>146315.55599481132</v>
      </c>
      <c r="BS49" s="19">
        <f t="shared" si="119"/>
        <v>149241.86711470757</v>
      </c>
      <c r="BT49" s="19">
        <f t="shared" si="119"/>
        <v>152226.70445700173</v>
      </c>
      <c r="BU49" s="19">
        <f t="shared" si="119"/>
        <v>155271.23854614177</v>
      </c>
      <c r="BV49" s="19">
        <f t="shared" si="119"/>
        <v>158376.66331706461</v>
      </c>
      <c r="BW49" s="19">
        <f t="shared" si="119"/>
        <v>161544.19658340589</v>
      </c>
      <c r="BX49" s="19">
        <f t="shared" si="119"/>
        <v>164775.08051507402</v>
      </c>
      <c r="BY49" s="19">
        <f t="shared" si="119"/>
        <v>168070.58212537551</v>
      </c>
      <c r="BZ49" s="19">
        <f t="shared" si="119"/>
        <v>171431.99376788302</v>
      </c>
      <c r="CA49" s="19">
        <f t="shared" si="119"/>
        <v>174860.63364324067</v>
      </c>
      <c r="CB49" s="19">
        <f t="shared" si="119"/>
        <v>178357.84631610548</v>
      </c>
      <c r="CC49" s="19">
        <f t="shared" si="119"/>
        <v>181925.0032424276</v>
      </c>
      <c r="CD49" s="19">
        <f t="shared" si="119"/>
        <v>185563.50330727614</v>
      </c>
      <c r="CE49" s="19">
        <f t="shared" si="119"/>
        <v>189274.77337342166</v>
      </c>
      <c r="CF49" s="19">
        <f t="shared" si="119"/>
        <v>193060.26884089009</v>
      </c>
      <c r="CG49" s="19">
        <f t="shared" si="119"/>
        <v>196921.4742177079</v>
      </c>
      <c r="CH49" s="19">
        <f t="shared" si="119"/>
        <v>200859.90370206206</v>
      </c>
      <c r="CI49" s="19">
        <f t="shared" si="119"/>
        <v>204877.10177610331</v>
      </c>
      <c r="CJ49" s="19">
        <f t="shared" si="119"/>
        <v>208974.64381162537</v>
      </c>
      <c r="CK49" s="19">
        <f t="shared" si="119"/>
        <v>213154.13668785788</v>
      </c>
      <c r="CL49" s="19"/>
    </row>
    <row r="50" spans="5:90" x14ac:dyDescent="0.25">
      <c r="E50" s="16" t="s">
        <v>22</v>
      </c>
      <c r="F50" s="17">
        <v>3</v>
      </c>
      <c r="G50" s="17">
        <v>12</v>
      </c>
      <c r="H50" s="18">
        <v>44205</v>
      </c>
      <c r="I50" s="18">
        <v>45089</v>
      </c>
      <c r="J50" s="18">
        <v>45991</v>
      </c>
      <c r="K50" s="18">
        <v>46911</v>
      </c>
      <c r="L50" s="18">
        <v>47849</v>
      </c>
      <c r="M50" s="19">
        <f t="shared" ref="M50:R50" si="120">L50*(1+M$4)</f>
        <v>48805.98</v>
      </c>
      <c r="N50" s="19">
        <f t="shared" si="120"/>
        <v>49782.099600000001</v>
      </c>
      <c r="O50" s="19">
        <f t="shared" si="120"/>
        <v>50777.741592000006</v>
      </c>
      <c r="P50" s="19">
        <f t="shared" si="120"/>
        <v>51793.296423840009</v>
      </c>
      <c r="Q50" s="19">
        <f t="shared" si="120"/>
        <v>52829.162352316809</v>
      </c>
      <c r="R50" s="19">
        <f t="shared" si="120"/>
        <v>53885.745599363145</v>
      </c>
      <c r="S50" s="19">
        <f t="shared" ref="S50:AP50" si="121">R50*(1+S$4)</f>
        <v>54963.460511350408</v>
      </c>
      <c r="T50" s="19">
        <f t="shared" si="121"/>
        <v>56062.729721577416</v>
      </c>
      <c r="U50" s="19">
        <f t="shared" si="121"/>
        <v>57183.984316008966</v>
      </c>
      <c r="V50" s="19">
        <f t="shared" si="121"/>
        <v>58327.664002329147</v>
      </c>
      <c r="W50" s="19">
        <f t="shared" si="121"/>
        <v>59494.217282375728</v>
      </c>
      <c r="X50" s="19">
        <f t="shared" si="121"/>
        <v>60684.101628023243</v>
      </c>
      <c r="Y50" s="19">
        <f t="shared" si="121"/>
        <v>61897.783660583707</v>
      </c>
      <c r="Z50" s="19">
        <f t="shared" si="121"/>
        <v>63135.739333795384</v>
      </c>
      <c r="AA50" s="19">
        <f t="shared" si="121"/>
        <v>64398.454120471295</v>
      </c>
      <c r="AB50" s="19">
        <f t="shared" si="121"/>
        <v>65686.423202880716</v>
      </c>
      <c r="AC50" s="19">
        <f t="shared" si="121"/>
        <v>67000.151666938327</v>
      </c>
      <c r="AD50" s="19">
        <f t="shared" si="121"/>
        <v>68340.154700277097</v>
      </c>
      <c r="AE50" s="19">
        <f t="shared" si="121"/>
        <v>69706.957794282644</v>
      </c>
      <c r="AF50" s="19">
        <f t="shared" si="121"/>
        <v>71101.096950168299</v>
      </c>
      <c r="AG50" s="19">
        <f t="shared" si="121"/>
        <v>72523.118889171674</v>
      </c>
      <c r="AH50" s="19">
        <f t="shared" si="121"/>
        <v>73973.581266955109</v>
      </c>
      <c r="AI50" s="19">
        <f t="shared" si="121"/>
        <v>75453.052892294218</v>
      </c>
      <c r="AJ50" s="19">
        <f t="shared" si="121"/>
        <v>76962.113950140105</v>
      </c>
      <c r="AK50" s="19">
        <f t="shared" si="121"/>
        <v>78501.356229142912</v>
      </c>
      <c r="AL50" s="19">
        <f t="shared" si="121"/>
        <v>80071.383353725774</v>
      </c>
      <c r="AM50" s="19">
        <f t="shared" si="121"/>
        <v>81672.811020800291</v>
      </c>
      <c r="AN50" s="19">
        <f t="shared" si="121"/>
        <v>83306.267241216294</v>
      </c>
      <c r="AO50" s="19">
        <f t="shared" si="121"/>
        <v>84972.392586040616</v>
      </c>
      <c r="AP50" s="19">
        <f t="shared" si="121"/>
        <v>86671.840437761435</v>
      </c>
      <c r="AQ50" s="19">
        <f t="shared" ref="AQ50:CK50" si="122">AP50*(1+AQ$4)</f>
        <v>88405.277246516664</v>
      </c>
      <c r="AR50" s="19">
        <f t="shared" si="122"/>
        <v>90173.382791447002</v>
      </c>
      <c r="AS50" s="19">
        <f t="shared" si="122"/>
        <v>91976.850447275938</v>
      </c>
      <c r="AT50" s="19">
        <f t="shared" si="122"/>
        <v>93816.387456221462</v>
      </c>
      <c r="AU50" s="19">
        <f t="shared" si="122"/>
        <v>95692.715205345899</v>
      </c>
      <c r="AV50" s="19">
        <f t="shared" si="122"/>
        <v>97606.56950945282</v>
      </c>
      <c r="AW50" s="19">
        <f t="shared" si="122"/>
        <v>99558.700899641874</v>
      </c>
      <c r="AX50" s="19">
        <f t="shared" si="122"/>
        <v>101549.87491763472</v>
      </c>
      <c r="AY50" s="19">
        <f t="shared" si="122"/>
        <v>103580.87241598741</v>
      </c>
      <c r="AZ50" s="19">
        <f t="shared" si="122"/>
        <v>105652.48986430716</v>
      </c>
      <c r="BA50" s="19">
        <f t="shared" si="122"/>
        <v>107765.53966159331</v>
      </c>
      <c r="BB50" s="19">
        <f t="shared" si="122"/>
        <v>109920.85045482518</v>
      </c>
      <c r="BC50" s="19">
        <f t="shared" si="122"/>
        <v>112119.26746392169</v>
      </c>
      <c r="BD50" s="19">
        <f t="shared" si="122"/>
        <v>114361.65281320013</v>
      </c>
      <c r="BE50" s="19">
        <f t="shared" si="122"/>
        <v>116648.88586946412</v>
      </c>
      <c r="BF50" s="19">
        <f t="shared" si="122"/>
        <v>118981.8635868534</v>
      </c>
      <c r="BG50" s="19">
        <f t="shared" si="122"/>
        <v>121361.50085859047</v>
      </c>
      <c r="BH50" s="19">
        <f t="shared" si="122"/>
        <v>123788.73087576228</v>
      </c>
      <c r="BI50" s="19">
        <f t="shared" si="122"/>
        <v>126264.50549327752</v>
      </c>
      <c r="BJ50" s="19">
        <f t="shared" si="122"/>
        <v>128789.79560314308</v>
      </c>
      <c r="BK50" s="19">
        <f t="shared" si="122"/>
        <v>131365.59151520595</v>
      </c>
      <c r="BL50" s="19">
        <f t="shared" si="122"/>
        <v>133992.90334551007</v>
      </c>
      <c r="BM50" s="19">
        <f t="shared" si="122"/>
        <v>136672.76141242028</v>
      </c>
      <c r="BN50" s="19">
        <f t="shared" si="122"/>
        <v>139406.21664066869</v>
      </c>
      <c r="BO50" s="19">
        <f t="shared" si="122"/>
        <v>142194.34097348206</v>
      </c>
      <c r="BP50" s="19">
        <f t="shared" si="122"/>
        <v>145038.22779295171</v>
      </c>
      <c r="BQ50" s="19">
        <f t="shared" si="122"/>
        <v>147938.99234881075</v>
      </c>
      <c r="BR50" s="19">
        <f t="shared" si="122"/>
        <v>150897.77219578697</v>
      </c>
      <c r="BS50" s="19">
        <f t="shared" si="122"/>
        <v>153915.7276397027</v>
      </c>
      <c r="BT50" s="19">
        <f t="shared" si="122"/>
        <v>156994.04219249677</v>
      </c>
      <c r="BU50" s="19">
        <f t="shared" si="122"/>
        <v>160133.92303634671</v>
      </c>
      <c r="BV50" s="19">
        <f t="shared" si="122"/>
        <v>163336.60149707366</v>
      </c>
      <c r="BW50" s="19">
        <f t="shared" si="122"/>
        <v>166603.33352701514</v>
      </c>
      <c r="BX50" s="19">
        <f t="shared" si="122"/>
        <v>169935.40019755546</v>
      </c>
      <c r="BY50" s="19">
        <f t="shared" si="122"/>
        <v>173334.10820150658</v>
      </c>
      <c r="BZ50" s="19">
        <f t="shared" si="122"/>
        <v>176800.7903655367</v>
      </c>
      <c r="CA50" s="19">
        <f t="shared" si="122"/>
        <v>180336.80617284743</v>
      </c>
      <c r="CB50" s="19">
        <f t="shared" si="122"/>
        <v>183943.54229630437</v>
      </c>
      <c r="CC50" s="19">
        <f t="shared" si="122"/>
        <v>187622.41314223045</v>
      </c>
      <c r="CD50" s="19">
        <f t="shared" si="122"/>
        <v>191374.86140507506</v>
      </c>
      <c r="CE50" s="19">
        <f t="shared" si="122"/>
        <v>195202.35863317657</v>
      </c>
      <c r="CF50" s="19">
        <f t="shared" si="122"/>
        <v>199106.4058058401</v>
      </c>
      <c r="CG50" s="19">
        <f t="shared" si="122"/>
        <v>203088.5339219569</v>
      </c>
      <c r="CH50" s="19">
        <f t="shared" si="122"/>
        <v>207150.30460039605</v>
      </c>
      <c r="CI50" s="19">
        <f t="shared" si="122"/>
        <v>211293.31069240396</v>
      </c>
      <c r="CJ50" s="19">
        <f t="shared" si="122"/>
        <v>215519.17690625205</v>
      </c>
      <c r="CK50" s="19">
        <f t="shared" si="122"/>
        <v>219829.5604443771</v>
      </c>
      <c r="CL50" s="19"/>
    </row>
    <row r="51" spans="5:90" x14ac:dyDescent="0.25">
      <c r="E51" s="16" t="s">
        <v>22</v>
      </c>
      <c r="F51" s="17">
        <v>4</v>
      </c>
      <c r="G51" s="17">
        <v>12</v>
      </c>
      <c r="H51" s="18">
        <v>45713</v>
      </c>
      <c r="I51" s="18">
        <v>46627</v>
      </c>
      <c r="J51" s="18">
        <v>47560</v>
      </c>
      <c r="K51" s="18">
        <v>48511</v>
      </c>
      <c r="L51" s="18">
        <v>49481</v>
      </c>
      <c r="M51" s="19">
        <f t="shared" ref="M51:R51" si="123">L51*(1+M$4)</f>
        <v>50470.62</v>
      </c>
      <c r="N51" s="19">
        <f t="shared" si="123"/>
        <v>51480.032400000004</v>
      </c>
      <c r="O51" s="19">
        <f t="shared" si="123"/>
        <v>52509.633048000003</v>
      </c>
      <c r="P51" s="19">
        <f t="shared" si="123"/>
        <v>53559.825708960001</v>
      </c>
      <c r="Q51" s="19">
        <f t="shared" si="123"/>
        <v>54631.022223139204</v>
      </c>
      <c r="R51" s="19">
        <f t="shared" si="123"/>
        <v>55723.642667601991</v>
      </c>
      <c r="S51" s="19">
        <f t="shared" ref="S51:AP51" si="124">R51*(1+S$4)</f>
        <v>56838.11552095403</v>
      </c>
      <c r="T51" s="19">
        <f t="shared" si="124"/>
        <v>57974.877831373109</v>
      </c>
      <c r="U51" s="19">
        <f t="shared" si="124"/>
        <v>59134.375388000575</v>
      </c>
      <c r="V51" s="19">
        <f t="shared" si="124"/>
        <v>60317.062895760588</v>
      </c>
      <c r="W51" s="19">
        <f t="shared" si="124"/>
        <v>61523.404153675801</v>
      </c>
      <c r="X51" s="19">
        <f t="shared" si="124"/>
        <v>62753.872236749317</v>
      </c>
      <c r="Y51" s="19">
        <f t="shared" si="124"/>
        <v>64008.949681484308</v>
      </c>
      <c r="Z51" s="19">
        <f t="shared" si="124"/>
        <v>65289.128675113992</v>
      </c>
      <c r="AA51" s="19">
        <f t="shared" si="124"/>
        <v>66594.911248616278</v>
      </c>
      <c r="AB51" s="19">
        <f t="shared" si="124"/>
        <v>67926.809473588612</v>
      </c>
      <c r="AC51" s="19">
        <f t="shared" si="124"/>
        <v>69285.345663060391</v>
      </c>
      <c r="AD51" s="19">
        <f t="shared" si="124"/>
        <v>70671.052576321599</v>
      </c>
      <c r="AE51" s="19">
        <f t="shared" si="124"/>
        <v>72084.473627848027</v>
      </c>
      <c r="AF51" s="19">
        <f t="shared" si="124"/>
        <v>73526.163100404985</v>
      </c>
      <c r="AG51" s="19">
        <f t="shared" si="124"/>
        <v>74996.686362413093</v>
      </c>
      <c r="AH51" s="19">
        <f t="shared" si="124"/>
        <v>76496.620089661359</v>
      </c>
      <c r="AI51" s="19">
        <f t="shared" si="124"/>
        <v>78026.552491454582</v>
      </c>
      <c r="AJ51" s="19">
        <f t="shared" si="124"/>
        <v>79587.083541283675</v>
      </c>
      <c r="AK51" s="19">
        <f t="shared" si="124"/>
        <v>81178.825212109354</v>
      </c>
      <c r="AL51" s="19">
        <f t="shared" si="124"/>
        <v>82802.401716351538</v>
      </c>
      <c r="AM51" s="19">
        <f t="shared" si="124"/>
        <v>84458.44975067857</v>
      </c>
      <c r="AN51" s="19">
        <f t="shared" si="124"/>
        <v>86147.618745692147</v>
      </c>
      <c r="AO51" s="19">
        <f t="shared" si="124"/>
        <v>87870.571120605993</v>
      </c>
      <c r="AP51" s="19">
        <f t="shared" si="124"/>
        <v>89627.982543018108</v>
      </c>
      <c r="AQ51" s="19">
        <f t="shared" ref="AQ51:CK51" si="125">AP51*(1+AQ$4)</f>
        <v>91420.542193878471</v>
      </c>
      <c r="AR51" s="19">
        <f t="shared" si="125"/>
        <v>93248.953037756044</v>
      </c>
      <c r="AS51" s="19">
        <f t="shared" si="125"/>
        <v>95113.93209851117</v>
      </c>
      <c r="AT51" s="19">
        <f t="shared" si="125"/>
        <v>97016.210740481401</v>
      </c>
      <c r="AU51" s="19">
        <f t="shared" si="125"/>
        <v>98956.534955291034</v>
      </c>
      <c r="AV51" s="19">
        <f t="shared" si="125"/>
        <v>100935.66565439686</v>
      </c>
      <c r="AW51" s="19">
        <f t="shared" si="125"/>
        <v>102954.37896748479</v>
      </c>
      <c r="AX51" s="19">
        <f t="shared" si="125"/>
        <v>105013.46654683449</v>
      </c>
      <c r="AY51" s="19">
        <f t="shared" si="125"/>
        <v>107113.73587777118</v>
      </c>
      <c r="AZ51" s="19">
        <f t="shared" si="125"/>
        <v>109256.0105953266</v>
      </c>
      <c r="BA51" s="19">
        <f t="shared" si="125"/>
        <v>111441.13080723313</v>
      </c>
      <c r="BB51" s="19">
        <f t="shared" si="125"/>
        <v>113669.9534233778</v>
      </c>
      <c r="BC51" s="19">
        <f t="shared" si="125"/>
        <v>115943.35249184535</v>
      </c>
      <c r="BD51" s="19">
        <f t="shared" si="125"/>
        <v>118262.21954168225</v>
      </c>
      <c r="BE51" s="19">
        <f t="shared" si="125"/>
        <v>120627.46393251589</v>
      </c>
      <c r="BF51" s="19">
        <f t="shared" si="125"/>
        <v>123040.01321116621</v>
      </c>
      <c r="BG51" s="19">
        <f t="shared" si="125"/>
        <v>125500.81347538954</v>
      </c>
      <c r="BH51" s="19">
        <f t="shared" si="125"/>
        <v>128010.82974489733</v>
      </c>
      <c r="BI51" s="19">
        <f t="shared" si="125"/>
        <v>130571.04633979528</v>
      </c>
      <c r="BJ51" s="19">
        <f t="shared" si="125"/>
        <v>133182.46726659118</v>
      </c>
      <c r="BK51" s="19">
        <f t="shared" si="125"/>
        <v>135846.116611923</v>
      </c>
      <c r="BL51" s="19">
        <f t="shared" si="125"/>
        <v>138563.03894416147</v>
      </c>
      <c r="BM51" s="19">
        <f t="shared" si="125"/>
        <v>141334.29972304471</v>
      </c>
      <c r="BN51" s="19">
        <f t="shared" si="125"/>
        <v>144160.98571750559</v>
      </c>
      <c r="BO51" s="19">
        <f t="shared" si="125"/>
        <v>147044.20543185572</v>
      </c>
      <c r="BP51" s="19">
        <f t="shared" si="125"/>
        <v>149985.08954049283</v>
      </c>
      <c r="BQ51" s="19">
        <f t="shared" si="125"/>
        <v>152984.79133130269</v>
      </c>
      <c r="BR51" s="19">
        <f t="shared" si="125"/>
        <v>156044.48715792876</v>
      </c>
      <c r="BS51" s="19">
        <f t="shared" si="125"/>
        <v>159165.37690108732</v>
      </c>
      <c r="BT51" s="19">
        <f t="shared" si="125"/>
        <v>162348.68443910909</v>
      </c>
      <c r="BU51" s="19">
        <f t="shared" si="125"/>
        <v>165595.65812789128</v>
      </c>
      <c r="BV51" s="19">
        <f t="shared" si="125"/>
        <v>168907.57129044909</v>
      </c>
      <c r="BW51" s="19">
        <f t="shared" si="125"/>
        <v>172285.72271625808</v>
      </c>
      <c r="BX51" s="19">
        <f t="shared" si="125"/>
        <v>175731.43717058326</v>
      </c>
      <c r="BY51" s="19">
        <f t="shared" si="125"/>
        <v>179246.06591399494</v>
      </c>
      <c r="BZ51" s="19">
        <f t="shared" si="125"/>
        <v>182830.98723227484</v>
      </c>
      <c r="CA51" s="19">
        <f t="shared" si="125"/>
        <v>186487.60697692033</v>
      </c>
      <c r="CB51" s="19">
        <f t="shared" si="125"/>
        <v>190217.35911645874</v>
      </c>
      <c r="CC51" s="19">
        <f t="shared" si="125"/>
        <v>194021.70629878793</v>
      </c>
      <c r="CD51" s="19">
        <f t="shared" si="125"/>
        <v>197902.1404247637</v>
      </c>
      <c r="CE51" s="19">
        <f t="shared" si="125"/>
        <v>201860.18323325898</v>
      </c>
      <c r="CF51" s="19">
        <f t="shared" si="125"/>
        <v>205897.38689792418</v>
      </c>
      <c r="CG51" s="19">
        <f t="shared" si="125"/>
        <v>210015.33463588267</v>
      </c>
      <c r="CH51" s="19">
        <f t="shared" si="125"/>
        <v>214215.64132860032</v>
      </c>
      <c r="CI51" s="19">
        <f t="shared" si="125"/>
        <v>218499.95415517234</v>
      </c>
      <c r="CJ51" s="19">
        <f t="shared" si="125"/>
        <v>222869.95323827578</v>
      </c>
      <c r="CK51" s="19">
        <f t="shared" si="125"/>
        <v>227327.35230304129</v>
      </c>
      <c r="CL51" s="19"/>
    </row>
    <row r="52" spans="5:90" x14ac:dyDescent="0.25">
      <c r="E52" s="16" t="s">
        <v>22</v>
      </c>
      <c r="F52" s="17">
        <v>5</v>
      </c>
      <c r="G52" s="17">
        <v>12</v>
      </c>
      <c r="H52" s="18">
        <v>47204</v>
      </c>
      <c r="I52" s="18">
        <v>48148</v>
      </c>
      <c r="J52" s="18">
        <v>49111</v>
      </c>
      <c r="K52" s="18">
        <v>50093</v>
      </c>
      <c r="L52" s="18">
        <v>51095</v>
      </c>
      <c r="M52" s="19">
        <f t="shared" ref="M52:R52" si="126">L52*(1+M$4)</f>
        <v>52116.9</v>
      </c>
      <c r="N52" s="19">
        <f t="shared" si="126"/>
        <v>53159.238000000005</v>
      </c>
      <c r="O52" s="19">
        <f t="shared" si="126"/>
        <v>54222.422760000009</v>
      </c>
      <c r="P52" s="19">
        <f t="shared" si="126"/>
        <v>55306.871215200008</v>
      </c>
      <c r="Q52" s="19">
        <f t="shared" si="126"/>
        <v>56413.008639504013</v>
      </c>
      <c r="R52" s="19">
        <f t="shared" si="126"/>
        <v>57541.268812294096</v>
      </c>
      <c r="S52" s="19">
        <f t="shared" ref="S52:AP52" si="127">R52*(1+S$4)</f>
        <v>58692.094188539981</v>
      </c>
      <c r="T52" s="19">
        <f t="shared" si="127"/>
        <v>59865.936072310782</v>
      </c>
      <c r="U52" s="19">
        <f t="shared" si="127"/>
        <v>61063.254793756998</v>
      </c>
      <c r="V52" s="19">
        <f t="shared" si="127"/>
        <v>62284.519889632138</v>
      </c>
      <c r="W52" s="19">
        <f t="shared" si="127"/>
        <v>63530.210287424779</v>
      </c>
      <c r="X52" s="19">
        <f t="shared" si="127"/>
        <v>64800.814493173275</v>
      </c>
      <c r="Y52" s="19">
        <f t="shared" si="127"/>
        <v>66096.830783036741</v>
      </c>
      <c r="Z52" s="19">
        <f t="shared" si="127"/>
        <v>67418.767398697484</v>
      </c>
      <c r="AA52" s="19">
        <f t="shared" si="127"/>
        <v>68767.142746671438</v>
      </c>
      <c r="AB52" s="19">
        <f t="shared" si="127"/>
        <v>70142.485601604872</v>
      </c>
      <c r="AC52" s="19">
        <f t="shared" si="127"/>
        <v>71545.33531363697</v>
      </c>
      <c r="AD52" s="19">
        <f t="shared" si="127"/>
        <v>72976.242019909711</v>
      </c>
      <c r="AE52" s="19">
        <f t="shared" si="127"/>
        <v>74435.766860307907</v>
      </c>
      <c r="AF52" s="19">
        <f t="shared" si="127"/>
        <v>75924.482197514066</v>
      </c>
      <c r="AG52" s="19">
        <f t="shared" si="127"/>
        <v>77442.971841464343</v>
      </c>
      <c r="AH52" s="19">
        <f t="shared" si="127"/>
        <v>78991.831278293626</v>
      </c>
      <c r="AI52" s="19">
        <f t="shared" si="127"/>
        <v>80571.667903859503</v>
      </c>
      <c r="AJ52" s="19">
        <f t="shared" si="127"/>
        <v>82183.101261936696</v>
      </c>
      <c r="AK52" s="19">
        <f t="shared" si="127"/>
        <v>83826.763287175432</v>
      </c>
      <c r="AL52" s="19">
        <f t="shared" si="127"/>
        <v>85503.298552918946</v>
      </c>
      <c r="AM52" s="19">
        <f t="shared" si="127"/>
        <v>87213.364523977332</v>
      </c>
      <c r="AN52" s="19">
        <f t="shared" si="127"/>
        <v>88957.63181445688</v>
      </c>
      <c r="AO52" s="19">
        <f t="shared" si="127"/>
        <v>90736.784450746025</v>
      </c>
      <c r="AP52" s="19">
        <f t="shared" si="127"/>
        <v>92551.520139760949</v>
      </c>
      <c r="AQ52" s="19">
        <f t="shared" ref="AQ52:CK52" si="128">AP52*(1+AQ$4)</f>
        <v>94402.550542556171</v>
      </c>
      <c r="AR52" s="19">
        <f t="shared" si="128"/>
        <v>96290.601553407294</v>
      </c>
      <c r="AS52" s="19">
        <f t="shared" si="128"/>
        <v>98216.413584475435</v>
      </c>
      <c r="AT52" s="19">
        <f t="shared" si="128"/>
        <v>100180.74185616494</v>
      </c>
      <c r="AU52" s="19">
        <f t="shared" si="128"/>
        <v>102184.35669328824</v>
      </c>
      <c r="AV52" s="19">
        <f t="shared" si="128"/>
        <v>104228.043827154</v>
      </c>
      <c r="AW52" s="19">
        <f t="shared" si="128"/>
        <v>106312.60470369708</v>
      </c>
      <c r="AX52" s="19">
        <f t="shared" si="128"/>
        <v>108438.85679777103</v>
      </c>
      <c r="AY52" s="19">
        <f t="shared" si="128"/>
        <v>110607.63393372645</v>
      </c>
      <c r="AZ52" s="19">
        <f t="shared" si="128"/>
        <v>112819.78661240099</v>
      </c>
      <c r="BA52" s="19">
        <f t="shared" si="128"/>
        <v>115076.18234464902</v>
      </c>
      <c r="BB52" s="19">
        <f t="shared" si="128"/>
        <v>117377.705991542</v>
      </c>
      <c r="BC52" s="19">
        <f t="shared" si="128"/>
        <v>119725.26011137285</v>
      </c>
      <c r="BD52" s="19">
        <f t="shared" si="128"/>
        <v>122119.76531360031</v>
      </c>
      <c r="BE52" s="19">
        <f t="shared" si="128"/>
        <v>124562.16061987232</v>
      </c>
      <c r="BF52" s="19">
        <f t="shared" si="128"/>
        <v>127053.40383226976</v>
      </c>
      <c r="BG52" s="19">
        <f t="shared" si="128"/>
        <v>129594.47190891516</v>
      </c>
      <c r="BH52" s="19">
        <f t="shared" si="128"/>
        <v>132186.36134709348</v>
      </c>
      <c r="BI52" s="19">
        <f t="shared" si="128"/>
        <v>134830.08857403536</v>
      </c>
      <c r="BJ52" s="19">
        <f t="shared" si="128"/>
        <v>137526.69034551608</v>
      </c>
      <c r="BK52" s="19">
        <f t="shared" si="128"/>
        <v>140277.22415242641</v>
      </c>
      <c r="BL52" s="19">
        <f t="shared" si="128"/>
        <v>143082.76863547493</v>
      </c>
      <c r="BM52" s="19">
        <f t="shared" si="128"/>
        <v>145944.42400818443</v>
      </c>
      <c r="BN52" s="19">
        <f t="shared" si="128"/>
        <v>148863.31248834814</v>
      </c>
      <c r="BO52" s="19">
        <f t="shared" si="128"/>
        <v>151840.57873811509</v>
      </c>
      <c r="BP52" s="19">
        <f t="shared" si="128"/>
        <v>154877.3903128774</v>
      </c>
      <c r="BQ52" s="19">
        <f t="shared" si="128"/>
        <v>157974.93811913495</v>
      </c>
      <c r="BR52" s="19">
        <f t="shared" si="128"/>
        <v>161134.43688151764</v>
      </c>
      <c r="BS52" s="19">
        <f t="shared" si="128"/>
        <v>164357.12561914799</v>
      </c>
      <c r="BT52" s="19">
        <f t="shared" si="128"/>
        <v>167644.26813153096</v>
      </c>
      <c r="BU52" s="19">
        <f t="shared" si="128"/>
        <v>170997.15349416158</v>
      </c>
      <c r="BV52" s="19">
        <f t="shared" si="128"/>
        <v>174417.09656404483</v>
      </c>
      <c r="BW52" s="19">
        <f t="shared" si="128"/>
        <v>177905.43849532574</v>
      </c>
      <c r="BX52" s="19">
        <f t="shared" si="128"/>
        <v>181463.54726523225</v>
      </c>
      <c r="BY52" s="19">
        <f t="shared" si="128"/>
        <v>185092.81821053691</v>
      </c>
      <c r="BZ52" s="19">
        <f t="shared" si="128"/>
        <v>188794.67457474765</v>
      </c>
      <c r="CA52" s="19">
        <f t="shared" si="128"/>
        <v>192570.56806624262</v>
      </c>
      <c r="CB52" s="19">
        <f t="shared" si="128"/>
        <v>196421.97942756748</v>
      </c>
      <c r="CC52" s="19">
        <f t="shared" si="128"/>
        <v>200350.41901611883</v>
      </c>
      <c r="CD52" s="19">
        <f t="shared" si="128"/>
        <v>204357.4273964412</v>
      </c>
      <c r="CE52" s="19">
        <f t="shared" si="128"/>
        <v>208444.57594437004</v>
      </c>
      <c r="CF52" s="19">
        <f t="shared" si="128"/>
        <v>212613.46746325743</v>
      </c>
      <c r="CG52" s="19">
        <f t="shared" si="128"/>
        <v>216865.73681252258</v>
      </c>
      <c r="CH52" s="19">
        <f t="shared" si="128"/>
        <v>221203.05154877304</v>
      </c>
      <c r="CI52" s="19">
        <f t="shared" si="128"/>
        <v>225627.1125797485</v>
      </c>
      <c r="CJ52" s="19">
        <f t="shared" si="128"/>
        <v>230139.65483134348</v>
      </c>
      <c r="CK52" s="19">
        <f t="shared" si="128"/>
        <v>234742.44792797035</v>
      </c>
      <c r="CL52" s="19"/>
    </row>
    <row r="53" spans="5:90" x14ac:dyDescent="0.25">
      <c r="E53" s="16" t="s">
        <v>22</v>
      </c>
      <c r="F53" s="17">
        <v>6</v>
      </c>
      <c r="G53" s="17">
        <v>12</v>
      </c>
      <c r="H53" s="18">
        <v>48675</v>
      </c>
      <c r="I53" s="18">
        <v>49649</v>
      </c>
      <c r="J53" s="18">
        <v>50642</v>
      </c>
      <c r="K53" s="18">
        <v>51655</v>
      </c>
      <c r="L53" s="18">
        <v>52688</v>
      </c>
      <c r="M53" s="19">
        <f t="shared" ref="M53:R53" si="129">L53*(1+M$4)</f>
        <v>53741.760000000002</v>
      </c>
      <c r="N53" s="19">
        <f t="shared" si="129"/>
        <v>54816.595200000003</v>
      </c>
      <c r="O53" s="19">
        <f t="shared" si="129"/>
        <v>55912.927104000002</v>
      </c>
      <c r="P53" s="19">
        <f t="shared" si="129"/>
        <v>57031.185646080005</v>
      </c>
      <c r="Q53" s="19">
        <f t="shared" si="129"/>
        <v>58171.809359001607</v>
      </c>
      <c r="R53" s="19">
        <f t="shared" si="129"/>
        <v>59335.245546181643</v>
      </c>
      <c r="S53" s="19">
        <f t="shared" ref="S53:AP53" si="130">R53*(1+S$4)</f>
        <v>60521.950457105275</v>
      </c>
      <c r="T53" s="19">
        <f t="shared" si="130"/>
        <v>61732.389466247383</v>
      </c>
      <c r="U53" s="19">
        <f t="shared" si="130"/>
        <v>62967.03725557233</v>
      </c>
      <c r="V53" s="19">
        <f t="shared" si="130"/>
        <v>64226.378000683777</v>
      </c>
      <c r="W53" s="19">
        <f t="shared" si="130"/>
        <v>65510.905560697451</v>
      </c>
      <c r="X53" s="19">
        <f t="shared" si="130"/>
        <v>66821.123671911395</v>
      </c>
      <c r="Y53" s="19">
        <f t="shared" si="130"/>
        <v>68157.546145349625</v>
      </c>
      <c r="Z53" s="19">
        <f t="shared" si="130"/>
        <v>69520.697068256617</v>
      </c>
      <c r="AA53" s="19">
        <f t="shared" si="130"/>
        <v>70911.111009621745</v>
      </c>
      <c r="AB53" s="19">
        <f t="shared" si="130"/>
        <v>72329.333229814176</v>
      </c>
      <c r="AC53" s="19">
        <f t="shared" si="130"/>
        <v>73775.919894410457</v>
      </c>
      <c r="AD53" s="19">
        <f t="shared" si="130"/>
        <v>75251.43829229867</v>
      </c>
      <c r="AE53" s="19">
        <f t="shared" si="130"/>
        <v>76756.467058144641</v>
      </c>
      <c r="AF53" s="19">
        <f t="shared" si="130"/>
        <v>78291.596399307542</v>
      </c>
      <c r="AG53" s="19">
        <f t="shared" si="130"/>
        <v>79857.428327293688</v>
      </c>
      <c r="AH53" s="19">
        <f t="shared" si="130"/>
        <v>81454.576893839563</v>
      </c>
      <c r="AI53" s="19">
        <f t="shared" si="130"/>
        <v>83083.66843171636</v>
      </c>
      <c r="AJ53" s="19">
        <f t="shared" si="130"/>
        <v>84745.341800350696</v>
      </c>
      <c r="AK53" s="19">
        <f t="shared" si="130"/>
        <v>86440.248636357705</v>
      </c>
      <c r="AL53" s="19">
        <f t="shared" si="130"/>
        <v>88169.053609084862</v>
      </c>
      <c r="AM53" s="19">
        <f t="shared" si="130"/>
        <v>89932.434681266561</v>
      </c>
      <c r="AN53" s="19">
        <f t="shared" si="130"/>
        <v>91731.083374891896</v>
      </c>
      <c r="AO53" s="19">
        <f t="shared" si="130"/>
        <v>93565.705042389731</v>
      </c>
      <c r="AP53" s="19">
        <f t="shared" si="130"/>
        <v>95437.019143237529</v>
      </c>
      <c r="AQ53" s="19">
        <f t="shared" ref="AQ53:CK53" si="131">AP53*(1+AQ$4)</f>
        <v>97345.75952610228</v>
      </c>
      <c r="AR53" s="19">
        <f t="shared" si="131"/>
        <v>99292.674716624329</v>
      </c>
      <c r="AS53" s="19">
        <f t="shared" si="131"/>
        <v>101278.52821095682</v>
      </c>
      <c r="AT53" s="19">
        <f t="shared" si="131"/>
        <v>103304.09877517595</v>
      </c>
      <c r="AU53" s="19">
        <f t="shared" si="131"/>
        <v>105370.18075067947</v>
      </c>
      <c r="AV53" s="19">
        <f t="shared" si="131"/>
        <v>107477.58436569307</v>
      </c>
      <c r="AW53" s="19">
        <f t="shared" si="131"/>
        <v>109627.13605300694</v>
      </c>
      <c r="AX53" s="19">
        <f t="shared" si="131"/>
        <v>111819.67877406707</v>
      </c>
      <c r="AY53" s="19">
        <f t="shared" si="131"/>
        <v>114056.07234954841</v>
      </c>
      <c r="AZ53" s="19">
        <f t="shared" si="131"/>
        <v>116337.19379653939</v>
      </c>
      <c r="BA53" s="19">
        <f t="shared" si="131"/>
        <v>118663.93767247017</v>
      </c>
      <c r="BB53" s="19">
        <f t="shared" si="131"/>
        <v>121037.21642591959</v>
      </c>
      <c r="BC53" s="19">
        <f t="shared" si="131"/>
        <v>123457.96075443798</v>
      </c>
      <c r="BD53" s="19">
        <f t="shared" si="131"/>
        <v>125927.11996952674</v>
      </c>
      <c r="BE53" s="19">
        <f t="shared" si="131"/>
        <v>128445.66236891728</v>
      </c>
      <c r="BF53" s="19">
        <f t="shared" si="131"/>
        <v>131014.57561629564</v>
      </c>
      <c r="BG53" s="19">
        <f t="shared" si="131"/>
        <v>133634.86712862155</v>
      </c>
      <c r="BH53" s="19">
        <f t="shared" si="131"/>
        <v>136307.564471194</v>
      </c>
      <c r="BI53" s="19">
        <f t="shared" si="131"/>
        <v>139033.71576061787</v>
      </c>
      <c r="BJ53" s="19">
        <f t="shared" si="131"/>
        <v>141814.39007583022</v>
      </c>
      <c r="BK53" s="19">
        <f t="shared" si="131"/>
        <v>144650.67787734684</v>
      </c>
      <c r="BL53" s="19">
        <f t="shared" si="131"/>
        <v>147543.69143489379</v>
      </c>
      <c r="BM53" s="19">
        <f t="shared" si="131"/>
        <v>150494.56526359168</v>
      </c>
      <c r="BN53" s="19">
        <f t="shared" si="131"/>
        <v>153504.4565688635</v>
      </c>
      <c r="BO53" s="19">
        <f t="shared" si="131"/>
        <v>156574.54570024076</v>
      </c>
      <c r="BP53" s="19">
        <f t="shared" si="131"/>
        <v>159706.03661424559</v>
      </c>
      <c r="BQ53" s="19">
        <f t="shared" si="131"/>
        <v>162900.1573465305</v>
      </c>
      <c r="BR53" s="19">
        <f t="shared" si="131"/>
        <v>166158.16049346112</v>
      </c>
      <c r="BS53" s="19">
        <f t="shared" si="131"/>
        <v>169481.32370333036</v>
      </c>
      <c r="BT53" s="19">
        <f t="shared" si="131"/>
        <v>172870.95017739697</v>
      </c>
      <c r="BU53" s="19">
        <f t="shared" si="131"/>
        <v>176328.36918094492</v>
      </c>
      <c r="BV53" s="19">
        <f t="shared" si="131"/>
        <v>179854.93656456383</v>
      </c>
      <c r="BW53" s="19">
        <f t="shared" si="131"/>
        <v>183452.03529585511</v>
      </c>
      <c r="BX53" s="19">
        <f t="shared" si="131"/>
        <v>187121.07600177222</v>
      </c>
      <c r="BY53" s="19">
        <f t="shared" si="131"/>
        <v>190863.49752180767</v>
      </c>
      <c r="BZ53" s="19">
        <f t="shared" si="131"/>
        <v>194680.76747224384</v>
      </c>
      <c r="CA53" s="19">
        <f t="shared" si="131"/>
        <v>198574.38282168872</v>
      </c>
      <c r="CB53" s="19">
        <f t="shared" si="131"/>
        <v>202545.8704781225</v>
      </c>
      <c r="CC53" s="19">
        <f t="shared" si="131"/>
        <v>206596.78788768494</v>
      </c>
      <c r="CD53" s="19">
        <f t="shared" si="131"/>
        <v>210728.72364543864</v>
      </c>
      <c r="CE53" s="19">
        <f t="shared" si="131"/>
        <v>214943.29811834742</v>
      </c>
      <c r="CF53" s="19">
        <f t="shared" si="131"/>
        <v>219242.16408071437</v>
      </c>
      <c r="CG53" s="19">
        <f t="shared" si="131"/>
        <v>223627.00736232867</v>
      </c>
      <c r="CH53" s="19">
        <f t="shared" si="131"/>
        <v>228099.54750957526</v>
      </c>
      <c r="CI53" s="19">
        <f t="shared" si="131"/>
        <v>232661.53845976677</v>
      </c>
      <c r="CJ53" s="19">
        <f t="shared" si="131"/>
        <v>237314.7692289621</v>
      </c>
      <c r="CK53" s="19">
        <f t="shared" si="131"/>
        <v>242061.06461354136</v>
      </c>
      <c r="CL53" s="19"/>
    </row>
    <row r="54" spans="5:90" x14ac:dyDescent="0.25">
      <c r="E54" s="16" t="s">
        <v>22</v>
      </c>
      <c r="F54" s="17">
        <v>7</v>
      </c>
      <c r="G54" s="17">
        <v>12</v>
      </c>
      <c r="H54" s="18">
        <v>50259</v>
      </c>
      <c r="I54" s="18">
        <v>51264</v>
      </c>
      <c r="J54" s="18">
        <v>52289</v>
      </c>
      <c r="K54" s="18">
        <v>53335</v>
      </c>
      <c r="L54" s="18">
        <v>54402</v>
      </c>
      <c r="M54" s="19">
        <f t="shared" ref="M54:R54" si="132">L54*(1+M$4)</f>
        <v>55490.04</v>
      </c>
      <c r="N54" s="19">
        <f t="shared" si="132"/>
        <v>56599.840800000005</v>
      </c>
      <c r="O54" s="19">
        <f t="shared" si="132"/>
        <v>57731.837616000004</v>
      </c>
      <c r="P54" s="19">
        <f t="shared" si="132"/>
        <v>58886.474368320007</v>
      </c>
      <c r="Q54" s="19">
        <f t="shared" si="132"/>
        <v>60064.203855686406</v>
      </c>
      <c r="R54" s="19">
        <f t="shared" si="132"/>
        <v>61265.487932800133</v>
      </c>
      <c r="S54" s="19">
        <f t="shared" ref="S54:AP54" si="133">R54*(1+S$4)</f>
        <v>62490.797691456137</v>
      </c>
      <c r="T54" s="19">
        <f t="shared" si="133"/>
        <v>63740.613645285259</v>
      </c>
      <c r="U54" s="19">
        <f t="shared" si="133"/>
        <v>65015.425918190966</v>
      </c>
      <c r="V54" s="19">
        <f t="shared" si="133"/>
        <v>66315.734436554791</v>
      </c>
      <c r="W54" s="19">
        <f t="shared" si="133"/>
        <v>67642.049125285892</v>
      </c>
      <c r="X54" s="19">
        <f t="shared" si="133"/>
        <v>68994.890107791609</v>
      </c>
      <c r="Y54" s="19">
        <f t="shared" si="133"/>
        <v>70374.787909947438</v>
      </c>
      <c r="Z54" s="19">
        <f t="shared" si="133"/>
        <v>71782.283668146381</v>
      </c>
      <c r="AA54" s="19">
        <f t="shared" si="133"/>
        <v>73217.929341509313</v>
      </c>
      <c r="AB54" s="19">
        <f t="shared" si="133"/>
        <v>74682.287928339501</v>
      </c>
      <c r="AC54" s="19">
        <f t="shared" si="133"/>
        <v>76175.933686906297</v>
      </c>
      <c r="AD54" s="19">
        <f t="shared" si="133"/>
        <v>77699.452360644427</v>
      </c>
      <c r="AE54" s="19">
        <f t="shared" si="133"/>
        <v>79253.441407857317</v>
      </c>
      <c r="AF54" s="19">
        <f t="shared" si="133"/>
        <v>80838.510236014466</v>
      </c>
      <c r="AG54" s="19">
        <f t="shared" si="133"/>
        <v>82455.280440734758</v>
      </c>
      <c r="AH54" s="19">
        <f t="shared" si="133"/>
        <v>84104.386049549459</v>
      </c>
      <c r="AI54" s="19">
        <f t="shared" si="133"/>
        <v>85786.473770540455</v>
      </c>
      <c r="AJ54" s="19">
        <f t="shared" si="133"/>
        <v>87502.20324595127</v>
      </c>
      <c r="AK54" s="19">
        <f t="shared" si="133"/>
        <v>89252.247310870298</v>
      </c>
      <c r="AL54" s="19">
        <f t="shared" si="133"/>
        <v>91037.292257087713</v>
      </c>
      <c r="AM54" s="19">
        <f t="shared" si="133"/>
        <v>92858.038102229475</v>
      </c>
      <c r="AN54" s="19">
        <f t="shared" si="133"/>
        <v>94715.198864274062</v>
      </c>
      <c r="AO54" s="19">
        <f t="shared" si="133"/>
        <v>96609.502841559544</v>
      </c>
      <c r="AP54" s="19">
        <f t="shared" si="133"/>
        <v>98541.692898390742</v>
      </c>
      <c r="AQ54" s="19">
        <f t="shared" ref="AQ54:CK54" si="134">AP54*(1+AQ$4)</f>
        <v>100512.52675635857</v>
      </c>
      <c r="AR54" s="19">
        <f t="shared" si="134"/>
        <v>102522.77729148573</v>
      </c>
      <c r="AS54" s="19">
        <f t="shared" si="134"/>
        <v>104573.23283731545</v>
      </c>
      <c r="AT54" s="19">
        <f t="shared" si="134"/>
        <v>106664.69749406175</v>
      </c>
      <c r="AU54" s="19">
        <f t="shared" si="134"/>
        <v>108797.99144394298</v>
      </c>
      <c r="AV54" s="19">
        <f t="shared" si="134"/>
        <v>110973.95127282184</v>
      </c>
      <c r="AW54" s="19">
        <f t="shared" si="134"/>
        <v>113193.43029827828</v>
      </c>
      <c r="AX54" s="19">
        <f t="shared" si="134"/>
        <v>115457.29890424386</v>
      </c>
      <c r="AY54" s="19">
        <f t="shared" si="134"/>
        <v>117766.44488232874</v>
      </c>
      <c r="AZ54" s="19">
        <f t="shared" si="134"/>
        <v>120121.77377997531</v>
      </c>
      <c r="BA54" s="19">
        <f t="shared" si="134"/>
        <v>122524.20925557482</v>
      </c>
      <c r="BB54" s="19">
        <f t="shared" si="134"/>
        <v>124974.69344068633</v>
      </c>
      <c r="BC54" s="19">
        <f t="shared" si="134"/>
        <v>127474.18730950006</v>
      </c>
      <c r="BD54" s="19">
        <f t="shared" si="134"/>
        <v>130023.67105569007</v>
      </c>
      <c r="BE54" s="19">
        <f t="shared" si="134"/>
        <v>132624.14447680386</v>
      </c>
      <c r="BF54" s="19">
        <f t="shared" si="134"/>
        <v>135276.62736633993</v>
      </c>
      <c r="BG54" s="19">
        <f t="shared" si="134"/>
        <v>137982.15991366672</v>
      </c>
      <c r="BH54" s="19">
        <f t="shared" si="134"/>
        <v>140741.80311194007</v>
      </c>
      <c r="BI54" s="19">
        <f t="shared" si="134"/>
        <v>143556.63917417888</v>
      </c>
      <c r="BJ54" s="19">
        <f t="shared" si="134"/>
        <v>146427.77195766245</v>
      </c>
      <c r="BK54" s="19">
        <f t="shared" si="134"/>
        <v>149356.3273968157</v>
      </c>
      <c r="BL54" s="19">
        <f t="shared" si="134"/>
        <v>152343.45394475202</v>
      </c>
      <c r="BM54" s="19">
        <f t="shared" si="134"/>
        <v>155390.32302364707</v>
      </c>
      <c r="BN54" s="19">
        <f t="shared" si="134"/>
        <v>158498.12948412</v>
      </c>
      <c r="BO54" s="19">
        <f t="shared" si="134"/>
        <v>161668.0920738024</v>
      </c>
      <c r="BP54" s="19">
        <f t="shared" si="134"/>
        <v>164901.45391527846</v>
      </c>
      <c r="BQ54" s="19">
        <f t="shared" si="134"/>
        <v>168199.48299358404</v>
      </c>
      <c r="BR54" s="19">
        <f t="shared" si="134"/>
        <v>171563.47265345571</v>
      </c>
      <c r="BS54" s="19">
        <f t="shared" si="134"/>
        <v>174994.74210652482</v>
      </c>
      <c r="BT54" s="19">
        <f t="shared" si="134"/>
        <v>178494.63694865533</v>
      </c>
      <c r="BU54" s="19">
        <f t="shared" si="134"/>
        <v>182064.52968762844</v>
      </c>
      <c r="BV54" s="19">
        <f t="shared" si="134"/>
        <v>185705.82028138102</v>
      </c>
      <c r="BW54" s="19">
        <f t="shared" si="134"/>
        <v>189419.93668700865</v>
      </c>
      <c r="BX54" s="19">
        <f t="shared" si="134"/>
        <v>193208.33542074883</v>
      </c>
      <c r="BY54" s="19">
        <f t="shared" si="134"/>
        <v>197072.5021291638</v>
      </c>
      <c r="BZ54" s="19">
        <f t="shared" si="134"/>
        <v>201013.95217174708</v>
      </c>
      <c r="CA54" s="19">
        <f t="shared" si="134"/>
        <v>205034.23121518202</v>
      </c>
      <c r="CB54" s="19">
        <f t="shared" si="134"/>
        <v>209134.91583948568</v>
      </c>
      <c r="CC54" s="19">
        <f t="shared" si="134"/>
        <v>213317.61415627541</v>
      </c>
      <c r="CD54" s="19">
        <f t="shared" si="134"/>
        <v>217583.96643940092</v>
      </c>
      <c r="CE54" s="19">
        <f t="shared" si="134"/>
        <v>221935.64576818893</v>
      </c>
      <c r="CF54" s="19">
        <f t="shared" si="134"/>
        <v>226374.35868355271</v>
      </c>
      <c r="CG54" s="19">
        <f t="shared" si="134"/>
        <v>230901.84585722376</v>
      </c>
      <c r="CH54" s="19">
        <f t="shared" si="134"/>
        <v>235519.88277436825</v>
      </c>
      <c r="CI54" s="19">
        <f t="shared" si="134"/>
        <v>240230.28042985563</v>
      </c>
      <c r="CJ54" s="19">
        <f t="shared" si="134"/>
        <v>245034.88603845274</v>
      </c>
      <c r="CK54" s="19">
        <f t="shared" si="134"/>
        <v>249935.5837592218</v>
      </c>
      <c r="CL54" s="19"/>
    </row>
    <row r="55" spans="5:90" x14ac:dyDescent="0.25">
      <c r="E55" s="16" t="s">
        <v>22</v>
      </c>
      <c r="F55" s="17">
        <v>8</v>
      </c>
      <c r="G55" s="17">
        <v>12</v>
      </c>
      <c r="H55" s="18">
        <v>51973</v>
      </c>
      <c r="I55" s="18">
        <v>53012</v>
      </c>
      <c r="J55" s="18">
        <v>54072</v>
      </c>
      <c r="K55" s="18">
        <v>55153</v>
      </c>
      <c r="L55" s="18">
        <v>56256</v>
      </c>
      <c r="M55" s="19">
        <f t="shared" ref="M55:R55" si="135">L55*(1+M$4)</f>
        <v>57381.120000000003</v>
      </c>
      <c r="N55" s="19">
        <f t="shared" si="135"/>
        <v>58528.742400000003</v>
      </c>
      <c r="O55" s="19">
        <f t="shared" si="135"/>
        <v>59699.317248000007</v>
      </c>
      <c r="P55" s="19">
        <f t="shared" si="135"/>
        <v>60893.303592960008</v>
      </c>
      <c r="Q55" s="19">
        <f t="shared" si="135"/>
        <v>62111.169664819208</v>
      </c>
      <c r="R55" s="19">
        <f t="shared" si="135"/>
        <v>63353.393058115595</v>
      </c>
      <c r="S55" s="19">
        <f t="shared" ref="S55:AP55" si="136">R55*(1+S$4)</f>
        <v>64620.46091927791</v>
      </c>
      <c r="T55" s="19">
        <f t="shared" si="136"/>
        <v>65912.870137663471</v>
      </c>
      <c r="U55" s="19">
        <f t="shared" si="136"/>
        <v>67231.127540416739</v>
      </c>
      <c r="V55" s="19">
        <f t="shared" si="136"/>
        <v>68575.750091225069</v>
      </c>
      <c r="W55" s="19">
        <f t="shared" si="136"/>
        <v>69947.265093049573</v>
      </c>
      <c r="X55" s="19">
        <f t="shared" si="136"/>
        <v>71346.210394910566</v>
      </c>
      <c r="Y55" s="19">
        <f t="shared" si="136"/>
        <v>72773.134602808772</v>
      </c>
      <c r="Z55" s="19">
        <f t="shared" si="136"/>
        <v>74228.597294864943</v>
      </c>
      <c r="AA55" s="19">
        <f t="shared" si="136"/>
        <v>75713.169240762247</v>
      </c>
      <c r="AB55" s="19">
        <f t="shared" si="136"/>
        <v>77227.432625577494</v>
      </c>
      <c r="AC55" s="19">
        <f t="shared" si="136"/>
        <v>78771.98127808905</v>
      </c>
      <c r="AD55" s="19">
        <f t="shared" si="136"/>
        <v>80347.420903650825</v>
      </c>
      <c r="AE55" s="19">
        <f t="shared" si="136"/>
        <v>81954.369321723847</v>
      </c>
      <c r="AF55" s="19">
        <f t="shared" si="136"/>
        <v>83593.456708158323</v>
      </c>
      <c r="AG55" s="19">
        <f t="shared" si="136"/>
        <v>85265.325842321487</v>
      </c>
      <c r="AH55" s="19">
        <f t="shared" si="136"/>
        <v>86970.632359167925</v>
      </c>
      <c r="AI55" s="19">
        <f t="shared" si="136"/>
        <v>88710.045006351284</v>
      </c>
      <c r="AJ55" s="19">
        <f t="shared" si="136"/>
        <v>90484.245906478318</v>
      </c>
      <c r="AK55" s="19">
        <f t="shared" si="136"/>
        <v>92293.930824607887</v>
      </c>
      <c r="AL55" s="19">
        <f t="shared" si="136"/>
        <v>94139.809441100049</v>
      </c>
      <c r="AM55" s="19">
        <f t="shared" si="136"/>
        <v>96022.605629922051</v>
      </c>
      <c r="AN55" s="19">
        <f t="shared" si="136"/>
        <v>97943.057742520497</v>
      </c>
      <c r="AO55" s="19">
        <f t="shared" si="136"/>
        <v>99901.91889737091</v>
      </c>
      <c r="AP55" s="19">
        <f t="shared" si="136"/>
        <v>101899.95727531833</v>
      </c>
      <c r="AQ55" s="19">
        <f t="shared" ref="AQ55:CK55" si="137">AP55*(1+AQ$4)</f>
        <v>103937.9564208247</v>
      </c>
      <c r="AR55" s="19">
        <f t="shared" si="137"/>
        <v>106016.7155492412</v>
      </c>
      <c r="AS55" s="19">
        <f t="shared" si="137"/>
        <v>108137.04986022602</v>
      </c>
      <c r="AT55" s="19">
        <f t="shared" si="137"/>
        <v>110299.79085743055</v>
      </c>
      <c r="AU55" s="19">
        <f t="shared" si="137"/>
        <v>112505.78667457915</v>
      </c>
      <c r="AV55" s="19">
        <f t="shared" si="137"/>
        <v>114755.90240807075</v>
      </c>
      <c r="AW55" s="19">
        <f t="shared" si="137"/>
        <v>117051.02045623216</v>
      </c>
      <c r="AX55" s="19">
        <f t="shared" si="137"/>
        <v>119392.0408653568</v>
      </c>
      <c r="AY55" s="19">
        <f t="shared" si="137"/>
        <v>121779.88168266394</v>
      </c>
      <c r="AZ55" s="19">
        <f t="shared" si="137"/>
        <v>124215.47931631721</v>
      </c>
      <c r="BA55" s="19">
        <f t="shared" si="137"/>
        <v>126699.78890264356</v>
      </c>
      <c r="BB55" s="19">
        <f t="shared" si="137"/>
        <v>129233.78468069644</v>
      </c>
      <c r="BC55" s="19">
        <f t="shared" si="137"/>
        <v>131818.46037431038</v>
      </c>
      <c r="BD55" s="19">
        <f t="shared" si="137"/>
        <v>134454.8295817966</v>
      </c>
      <c r="BE55" s="19">
        <f t="shared" si="137"/>
        <v>137143.92617343253</v>
      </c>
      <c r="BF55" s="19">
        <f t="shared" si="137"/>
        <v>139886.80469690118</v>
      </c>
      <c r="BG55" s="19">
        <f t="shared" si="137"/>
        <v>142684.54079083921</v>
      </c>
      <c r="BH55" s="19">
        <f t="shared" si="137"/>
        <v>145538.23160665599</v>
      </c>
      <c r="BI55" s="19">
        <f t="shared" si="137"/>
        <v>148448.99623878911</v>
      </c>
      <c r="BJ55" s="19">
        <f t="shared" si="137"/>
        <v>151417.97616356489</v>
      </c>
      <c r="BK55" s="19">
        <f t="shared" si="137"/>
        <v>154446.33568683619</v>
      </c>
      <c r="BL55" s="19">
        <f t="shared" si="137"/>
        <v>157535.26240057292</v>
      </c>
      <c r="BM55" s="19">
        <f t="shared" si="137"/>
        <v>160685.96764858437</v>
      </c>
      <c r="BN55" s="19">
        <f t="shared" si="137"/>
        <v>163899.68700155607</v>
      </c>
      <c r="BO55" s="19">
        <f t="shared" si="137"/>
        <v>167177.68074158719</v>
      </c>
      <c r="BP55" s="19">
        <f t="shared" si="137"/>
        <v>170521.23435641892</v>
      </c>
      <c r="BQ55" s="19">
        <f t="shared" si="137"/>
        <v>173931.65904354729</v>
      </c>
      <c r="BR55" s="19">
        <f t="shared" si="137"/>
        <v>177410.29222441823</v>
      </c>
      <c r="BS55" s="19">
        <f t="shared" si="137"/>
        <v>180958.4980689066</v>
      </c>
      <c r="BT55" s="19">
        <f t="shared" si="137"/>
        <v>184577.66803028472</v>
      </c>
      <c r="BU55" s="19">
        <f t="shared" si="137"/>
        <v>188269.22139089042</v>
      </c>
      <c r="BV55" s="19">
        <f t="shared" si="137"/>
        <v>192034.60581870822</v>
      </c>
      <c r="BW55" s="19">
        <f t="shared" si="137"/>
        <v>195875.2979350824</v>
      </c>
      <c r="BX55" s="19">
        <f t="shared" si="137"/>
        <v>199792.80389378406</v>
      </c>
      <c r="BY55" s="19">
        <f t="shared" si="137"/>
        <v>203788.65997165974</v>
      </c>
      <c r="BZ55" s="19">
        <f t="shared" si="137"/>
        <v>207864.43317109294</v>
      </c>
      <c r="CA55" s="19">
        <f t="shared" si="137"/>
        <v>212021.72183451481</v>
      </c>
      <c r="CB55" s="19">
        <f t="shared" si="137"/>
        <v>216262.15627120511</v>
      </c>
      <c r="CC55" s="19">
        <f t="shared" si="137"/>
        <v>220587.39939662922</v>
      </c>
      <c r="CD55" s="19">
        <f t="shared" si="137"/>
        <v>224999.1473845618</v>
      </c>
      <c r="CE55" s="19">
        <f t="shared" si="137"/>
        <v>229499.13033225303</v>
      </c>
      <c r="CF55" s="19">
        <f t="shared" si="137"/>
        <v>234089.11293889809</v>
      </c>
      <c r="CG55" s="19">
        <f t="shared" si="137"/>
        <v>238770.89519767606</v>
      </c>
      <c r="CH55" s="19">
        <f t="shared" si="137"/>
        <v>243546.31310162958</v>
      </c>
      <c r="CI55" s="19">
        <f t="shared" si="137"/>
        <v>248417.23936366217</v>
      </c>
      <c r="CJ55" s="19">
        <f t="shared" si="137"/>
        <v>253385.58415093541</v>
      </c>
      <c r="CK55" s="19">
        <f t="shared" si="137"/>
        <v>258453.29583395412</v>
      </c>
      <c r="CL55" s="19"/>
    </row>
    <row r="56" spans="5:90" x14ac:dyDescent="0.25">
      <c r="E56" s="16" t="s">
        <v>22</v>
      </c>
      <c r="F56" s="17">
        <v>9</v>
      </c>
      <c r="G56" s="17">
        <v>12</v>
      </c>
      <c r="H56" s="18">
        <v>53649</v>
      </c>
      <c r="I56" s="18">
        <v>54722</v>
      </c>
      <c r="J56" s="18">
        <v>55816</v>
      </c>
      <c r="K56" s="18">
        <v>56932</v>
      </c>
      <c r="L56" s="18">
        <v>58071</v>
      </c>
      <c r="M56" s="19">
        <f t="shared" ref="M56:R56" si="138">L56*(1+M$4)</f>
        <v>59232.42</v>
      </c>
      <c r="N56" s="19">
        <f t="shared" si="138"/>
        <v>60417.068399999996</v>
      </c>
      <c r="O56" s="19">
        <f t="shared" si="138"/>
        <v>61625.409767999998</v>
      </c>
      <c r="P56" s="19">
        <f t="shared" si="138"/>
        <v>62857.91796336</v>
      </c>
      <c r="Q56" s="19">
        <f t="shared" si="138"/>
        <v>64115.076322627203</v>
      </c>
      <c r="R56" s="19">
        <f t="shared" si="138"/>
        <v>65397.377849079749</v>
      </c>
      <c r="S56" s="19">
        <f t="shared" ref="S56:AP56" si="139">R56*(1+S$4)</f>
        <v>66705.32540606134</v>
      </c>
      <c r="T56" s="19">
        <f t="shared" si="139"/>
        <v>68039.431914182569</v>
      </c>
      <c r="U56" s="19">
        <f t="shared" si="139"/>
        <v>69400.220552466228</v>
      </c>
      <c r="V56" s="19">
        <f t="shared" si="139"/>
        <v>70788.22496351556</v>
      </c>
      <c r="W56" s="19">
        <f t="shared" si="139"/>
        <v>72203.989462785874</v>
      </c>
      <c r="X56" s="19">
        <f t="shared" si="139"/>
        <v>73648.069252041591</v>
      </c>
      <c r="Y56" s="19">
        <f t="shared" si="139"/>
        <v>75121.030637082426</v>
      </c>
      <c r="Z56" s="19">
        <f t="shared" si="139"/>
        <v>76623.45124982408</v>
      </c>
      <c r="AA56" s="19">
        <f t="shared" si="139"/>
        <v>78155.920274820557</v>
      </c>
      <c r="AB56" s="19">
        <f t="shared" si="139"/>
        <v>79719.038680316968</v>
      </c>
      <c r="AC56" s="19">
        <f t="shared" si="139"/>
        <v>81313.419453923314</v>
      </c>
      <c r="AD56" s="19">
        <f t="shared" si="139"/>
        <v>82939.687843001782</v>
      </c>
      <c r="AE56" s="19">
        <f t="shared" si="139"/>
        <v>84598.481599861814</v>
      </c>
      <c r="AF56" s="19">
        <f t="shared" si="139"/>
        <v>86290.451231859057</v>
      </c>
      <c r="AG56" s="19">
        <f t="shared" si="139"/>
        <v>88016.260256496244</v>
      </c>
      <c r="AH56" s="19">
        <f t="shared" si="139"/>
        <v>89776.585461626164</v>
      </c>
      <c r="AI56" s="19">
        <f t="shared" si="139"/>
        <v>91572.117170858692</v>
      </c>
      <c r="AJ56" s="19">
        <f t="shared" si="139"/>
        <v>93403.559514275868</v>
      </c>
      <c r="AK56" s="19">
        <f t="shared" si="139"/>
        <v>95271.630704561394</v>
      </c>
      <c r="AL56" s="19">
        <f t="shared" si="139"/>
        <v>97177.063318652625</v>
      </c>
      <c r="AM56" s="19">
        <f t="shared" si="139"/>
        <v>99120.604585025678</v>
      </c>
      <c r="AN56" s="19">
        <f t="shared" si="139"/>
        <v>101103.0166767262</v>
      </c>
      <c r="AO56" s="19">
        <f t="shared" si="139"/>
        <v>103125.07701026072</v>
      </c>
      <c r="AP56" s="19">
        <f t="shared" si="139"/>
        <v>105187.57855046594</v>
      </c>
      <c r="AQ56" s="19">
        <f t="shared" ref="AQ56:CK56" si="140">AP56*(1+AQ$4)</f>
        <v>107291.33012147526</v>
      </c>
      <c r="AR56" s="19">
        <f t="shared" si="140"/>
        <v>109437.15672390476</v>
      </c>
      <c r="AS56" s="19">
        <f t="shared" si="140"/>
        <v>111625.89985838285</v>
      </c>
      <c r="AT56" s="19">
        <f t="shared" si="140"/>
        <v>113858.41785555051</v>
      </c>
      <c r="AU56" s="19">
        <f t="shared" si="140"/>
        <v>116135.58621266152</v>
      </c>
      <c r="AV56" s="19">
        <f t="shared" si="140"/>
        <v>118458.29793691475</v>
      </c>
      <c r="AW56" s="19">
        <f t="shared" si="140"/>
        <v>120827.46389565305</v>
      </c>
      <c r="AX56" s="19">
        <f t="shared" si="140"/>
        <v>123244.01317356611</v>
      </c>
      <c r="AY56" s="19">
        <f t="shared" si="140"/>
        <v>125708.89343703743</v>
      </c>
      <c r="AZ56" s="19">
        <f t="shared" si="140"/>
        <v>128223.07130577818</v>
      </c>
      <c r="BA56" s="19">
        <f t="shared" si="140"/>
        <v>130787.53273189375</v>
      </c>
      <c r="BB56" s="19">
        <f t="shared" si="140"/>
        <v>133403.28338653164</v>
      </c>
      <c r="BC56" s="19">
        <f t="shared" si="140"/>
        <v>136071.34905426227</v>
      </c>
      <c r="BD56" s="19">
        <f t="shared" si="140"/>
        <v>138792.77603534752</v>
      </c>
      <c r="BE56" s="19">
        <f t="shared" si="140"/>
        <v>141568.63155605446</v>
      </c>
      <c r="BF56" s="19">
        <f t="shared" si="140"/>
        <v>144400.00418717554</v>
      </c>
      <c r="BG56" s="19">
        <f t="shared" si="140"/>
        <v>147288.00427091905</v>
      </c>
      <c r="BH56" s="19">
        <f t="shared" si="140"/>
        <v>150233.76435633743</v>
      </c>
      <c r="BI56" s="19">
        <f t="shared" si="140"/>
        <v>153238.43964346417</v>
      </c>
      <c r="BJ56" s="19">
        <f t="shared" si="140"/>
        <v>156303.20843633346</v>
      </c>
      <c r="BK56" s="19">
        <f t="shared" si="140"/>
        <v>159429.27260506013</v>
      </c>
      <c r="BL56" s="19">
        <f t="shared" si="140"/>
        <v>162617.85805716133</v>
      </c>
      <c r="BM56" s="19">
        <f t="shared" si="140"/>
        <v>165870.21521830457</v>
      </c>
      <c r="BN56" s="19">
        <f t="shared" si="140"/>
        <v>169187.61952267066</v>
      </c>
      <c r="BO56" s="19">
        <f t="shared" si="140"/>
        <v>172571.37191312408</v>
      </c>
      <c r="BP56" s="19">
        <f t="shared" si="140"/>
        <v>176022.79935138655</v>
      </c>
      <c r="BQ56" s="19">
        <f t="shared" si="140"/>
        <v>179543.25533841428</v>
      </c>
      <c r="BR56" s="19">
        <f t="shared" si="140"/>
        <v>183134.12044518258</v>
      </c>
      <c r="BS56" s="19">
        <f t="shared" si="140"/>
        <v>186796.80285408624</v>
      </c>
      <c r="BT56" s="19">
        <f t="shared" si="140"/>
        <v>190532.73891116798</v>
      </c>
      <c r="BU56" s="19">
        <f t="shared" si="140"/>
        <v>194343.39368939135</v>
      </c>
      <c r="BV56" s="19">
        <f t="shared" si="140"/>
        <v>198230.26156317917</v>
      </c>
      <c r="BW56" s="19">
        <f t="shared" si="140"/>
        <v>202194.86679444276</v>
      </c>
      <c r="BX56" s="19">
        <f t="shared" si="140"/>
        <v>206238.7641303316</v>
      </c>
      <c r="BY56" s="19">
        <f t="shared" si="140"/>
        <v>210363.53941293823</v>
      </c>
      <c r="BZ56" s="19">
        <f t="shared" si="140"/>
        <v>214570.81020119699</v>
      </c>
      <c r="CA56" s="19">
        <f t="shared" si="140"/>
        <v>218862.22640522092</v>
      </c>
      <c r="CB56" s="19">
        <f t="shared" si="140"/>
        <v>223239.47093332536</v>
      </c>
      <c r="CC56" s="19">
        <f t="shared" si="140"/>
        <v>227704.26035199186</v>
      </c>
      <c r="CD56" s="19">
        <f t="shared" si="140"/>
        <v>232258.3455590317</v>
      </c>
      <c r="CE56" s="19">
        <f t="shared" si="140"/>
        <v>236903.51247021233</v>
      </c>
      <c r="CF56" s="19">
        <f t="shared" si="140"/>
        <v>241641.58271961659</v>
      </c>
      <c r="CG56" s="19">
        <f t="shared" si="140"/>
        <v>246474.41437400892</v>
      </c>
      <c r="CH56" s="19">
        <f t="shared" si="140"/>
        <v>251403.90266148909</v>
      </c>
      <c r="CI56" s="19">
        <f t="shared" si="140"/>
        <v>256431.98071471887</v>
      </c>
      <c r="CJ56" s="19">
        <f t="shared" si="140"/>
        <v>261560.62032901324</v>
      </c>
      <c r="CK56" s="19">
        <f t="shared" si="140"/>
        <v>266791.83273559349</v>
      </c>
      <c r="CL56" s="19"/>
    </row>
    <row r="57" spans="5:90" x14ac:dyDescent="0.25">
      <c r="E57" s="16" t="s">
        <v>22</v>
      </c>
      <c r="F57" s="17">
        <v>10</v>
      </c>
      <c r="G57" s="17">
        <v>12</v>
      </c>
      <c r="H57" s="18">
        <v>55400</v>
      </c>
      <c r="I57" s="18">
        <v>56508</v>
      </c>
      <c r="J57" s="18">
        <v>57638</v>
      </c>
      <c r="K57" s="18">
        <v>58791</v>
      </c>
      <c r="L57" s="18">
        <v>59967</v>
      </c>
      <c r="M57" s="19">
        <f t="shared" ref="M57:R57" si="141">L57*(1+M$4)</f>
        <v>61166.340000000004</v>
      </c>
      <c r="N57" s="19">
        <f t="shared" si="141"/>
        <v>62389.666800000006</v>
      </c>
      <c r="O57" s="19">
        <f t="shared" si="141"/>
        <v>63637.460136000009</v>
      </c>
      <c r="P57" s="19">
        <f t="shared" si="141"/>
        <v>64910.209338720008</v>
      </c>
      <c r="Q57" s="19">
        <f t="shared" si="141"/>
        <v>66208.413525494412</v>
      </c>
      <c r="R57" s="19">
        <f t="shared" si="141"/>
        <v>67532.581796004306</v>
      </c>
      <c r="S57" s="19">
        <f t="shared" ref="S57:AP57" si="142">R57*(1+S$4)</f>
        <v>68883.233431924396</v>
      </c>
      <c r="T57" s="19">
        <f t="shared" si="142"/>
        <v>70260.898100562888</v>
      </c>
      <c r="U57" s="19">
        <f t="shared" si="142"/>
        <v>71666.116062574147</v>
      </c>
      <c r="V57" s="19">
        <f t="shared" si="142"/>
        <v>73099.438383825633</v>
      </c>
      <c r="W57" s="19">
        <f t="shared" si="142"/>
        <v>74561.427151502154</v>
      </c>
      <c r="X57" s="19">
        <f t="shared" si="142"/>
        <v>76052.655694532194</v>
      </c>
      <c r="Y57" s="19">
        <f t="shared" si="142"/>
        <v>77573.708808422845</v>
      </c>
      <c r="Z57" s="19">
        <f t="shared" si="142"/>
        <v>79125.182984591302</v>
      </c>
      <c r="AA57" s="19">
        <f t="shared" si="142"/>
        <v>80707.686644283123</v>
      </c>
      <c r="AB57" s="19">
        <f t="shared" si="142"/>
        <v>82321.840377168788</v>
      </c>
      <c r="AC57" s="19">
        <f t="shared" si="142"/>
        <v>83968.277184712162</v>
      </c>
      <c r="AD57" s="19">
        <f t="shared" si="142"/>
        <v>85647.642728406412</v>
      </c>
      <c r="AE57" s="19">
        <f t="shared" si="142"/>
        <v>87360.595582974536</v>
      </c>
      <c r="AF57" s="19">
        <f t="shared" si="142"/>
        <v>89107.807494634035</v>
      </c>
      <c r="AG57" s="19">
        <f t="shared" si="142"/>
        <v>90889.963644526724</v>
      </c>
      <c r="AH57" s="19">
        <f t="shared" si="142"/>
        <v>92707.762917417262</v>
      </c>
      <c r="AI57" s="19">
        <f t="shared" si="142"/>
        <v>94561.918175765604</v>
      </c>
      <c r="AJ57" s="19">
        <f t="shared" si="142"/>
        <v>96453.156539280913</v>
      </c>
      <c r="AK57" s="19">
        <f t="shared" si="142"/>
        <v>98382.219670066537</v>
      </c>
      <c r="AL57" s="19">
        <f t="shared" si="142"/>
        <v>100349.86406346787</v>
      </c>
      <c r="AM57" s="19">
        <f t="shared" si="142"/>
        <v>102356.86134473723</v>
      </c>
      <c r="AN57" s="19">
        <f t="shared" si="142"/>
        <v>104403.99857163198</v>
      </c>
      <c r="AO57" s="19">
        <f t="shared" si="142"/>
        <v>106492.07854306462</v>
      </c>
      <c r="AP57" s="19">
        <f t="shared" si="142"/>
        <v>108621.92011392591</v>
      </c>
      <c r="AQ57" s="19">
        <f t="shared" ref="AQ57:CK57" si="143">AP57*(1+AQ$4)</f>
        <v>110794.35851620443</v>
      </c>
      <c r="AR57" s="19">
        <f t="shared" si="143"/>
        <v>113010.24568652852</v>
      </c>
      <c r="AS57" s="19">
        <f t="shared" si="143"/>
        <v>115270.45060025909</v>
      </c>
      <c r="AT57" s="19">
        <f t="shared" si="143"/>
        <v>117575.85961226428</v>
      </c>
      <c r="AU57" s="19">
        <f t="shared" si="143"/>
        <v>119927.37680450956</v>
      </c>
      <c r="AV57" s="19">
        <f t="shared" si="143"/>
        <v>122325.92434059975</v>
      </c>
      <c r="AW57" s="19">
        <f t="shared" si="143"/>
        <v>124772.44282741175</v>
      </c>
      <c r="AX57" s="19">
        <f t="shared" si="143"/>
        <v>127267.89168395998</v>
      </c>
      <c r="AY57" s="19">
        <f t="shared" si="143"/>
        <v>129813.24951763918</v>
      </c>
      <c r="AZ57" s="19">
        <f t="shared" si="143"/>
        <v>132409.51450799196</v>
      </c>
      <c r="BA57" s="19">
        <f t="shared" si="143"/>
        <v>135057.7047981518</v>
      </c>
      <c r="BB57" s="19">
        <f t="shared" si="143"/>
        <v>137758.85889411485</v>
      </c>
      <c r="BC57" s="19">
        <f t="shared" si="143"/>
        <v>140514.03607199714</v>
      </c>
      <c r="BD57" s="19">
        <f t="shared" si="143"/>
        <v>143324.31679343709</v>
      </c>
      <c r="BE57" s="19">
        <f t="shared" si="143"/>
        <v>146190.80312930583</v>
      </c>
      <c r="BF57" s="19">
        <f t="shared" si="143"/>
        <v>149114.61919189195</v>
      </c>
      <c r="BG57" s="19">
        <f t="shared" si="143"/>
        <v>152096.91157572978</v>
      </c>
      <c r="BH57" s="19">
        <f t="shared" si="143"/>
        <v>155138.84980724438</v>
      </c>
      <c r="BI57" s="19">
        <f t="shared" si="143"/>
        <v>158241.62680338926</v>
      </c>
      <c r="BJ57" s="19">
        <f t="shared" si="143"/>
        <v>161406.45933945704</v>
      </c>
      <c r="BK57" s="19">
        <f t="shared" si="143"/>
        <v>164634.5885262462</v>
      </c>
      <c r="BL57" s="19">
        <f t="shared" si="143"/>
        <v>167927.28029677112</v>
      </c>
      <c r="BM57" s="19">
        <f t="shared" si="143"/>
        <v>171285.82590270654</v>
      </c>
      <c r="BN57" s="19">
        <f t="shared" si="143"/>
        <v>174711.54242076067</v>
      </c>
      <c r="BO57" s="19">
        <f t="shared" si="143"/>
        <v>178205.7732691759</v>
      </c>
      <c r="BP57" s="19">
        <f t="shared" si="143"/>
        <v>181769.88873455941</v>
      </c>
      <c r="BQ57" s="19">
        <f t="shared" si="143"/>
        <v>185405.28650925061</v>
      </c>
      <c r="BR57" s="19">
        <f t="shared" si="143"/>
        <v>189113.39223943563</v>
      </c>
      <c r="BS57" s="19">
        <f t="shared" si="143"/>
        <v>192895.66008422436</v>
      </c>
      <c r="BT57" s="19">
        <f t="shared" si="143"/>
        <v>196753.57328590885</v>
      </c>
      <c r="BU57" s="19">
        <f t="shared" si="143"/>
        <v>200688.64475162703</v>
      </c>
      <c r="BV57" s="19">
        <f t="shared" si="143"/>
        <v>204702.41764665957</v>
      </c>
      <c r="BW57" s="19">
        <f t="shared" si="143"/>
        <v>208796.46599959277</v>
      </c>
      <c r="BX57" s="19">
        <f t="shared" si="143"/>
        <v>212972.39531958461</v>
      </c>
      <c r="BY57" s="19">
        <f t="shared" si="143"/>
        <v>217231.84322597631</v>
      </c>
      <c r="BZ57" s="19">
        <f t="shared" si="143"/>
        <v>221576.48009049584</v>
      </c>
      <c r="CA57" s="19">
        <f t="shared" si="143"/>
        <v>226008.00969230576</v>
      </c>
      <c r="CB57" s="19">
        <f t="shared" si="143"/>
        <v>230528.16988615188</v>
      </c>
      <c r="CC57" s="19">
        <f t="shared" si="143"/>
        <v>235138.73328387493</v>
      </c>
      <c r="CD57" s="19">
        <f t="shared" si="143"/>
        <v>239841.50794955244</v>
      </c>
      <c r="CE57" s="19">
        <f t="shared" si="143"/>
        <v>244638.33810854348</v>
      </c>
      <c r="CF57" s="19">
        <f t="shared" si="143"/>
        <v>249531.10487071436</v>
      </c>
      <c r="CG57" s="19">
        <f t="shared" si="143"/>
        <v>254521.72696812864</v>
      </c>
      <c r="CH57" s="19">
        <f t="shared" si="143"/>
        <v>259612.16150749123</v>
      </c>
      <c r="CI57" s="19">
        <f t="shared" si="143"/>
        <v>264804.40473764105</v>
      </c>
      <c r="CJ57" s="19">
        <f t="shared" si="143"/>
        <v>270100.49283239385</v>
      </c>
      <c r="CK57" s="19">
        <f t="shared" si="143"/>
        <v>275502.50268904172</v>
      </c>
      <c r="CL57" s="19"/>
    </row>
    <row r="58" spans="5:90" x14ac:dyDescent="0.25">
      <c r="E58" s="16" t="s">
        <v>22</v>
      </c>
      <c r="F58" s="17">
        <v>11</v>
      </c>
      <c r="G58" s="17">
        <v>12</v>
      </c>
      <c r="H58" s="18">
        <v>57188</v>
      </c>
      <c r="I58" s="18">
        <v>58332</v>
      </c>
      <c r="J58" s="18">
        <v>59499</v>
      </c>
      <c r="K58" s="18">
        <v>60689</v>
      </c>
      <c r="L58" s="18">
        <v>61903</v>
      </c>
      <c r="M58" s="19">
        <f t="shared" ref="M58:R58" si="144">L58*(1+M$4)</f>
        <v>63141.06</v>
      </c>
      <c r="N58" s="19">
        <f t="shared" si="144"/>
        <v>64403.881199999996</v>
      </c>
      <c r="O58" s="19">
        <f t="shared" si="144"/>
        <v>65691.958824000001</v>
      </c>
      <c r="P58" s="19">
        <f t="shared" si="144"/>
        <v>67005.798000480005</v>
      </c>
      <c r="Q58" s="19">
        <f t="shared" si="144"/>
        <v>68345.913960489605</v>
      </c>
      <c r="R58" s="19">
        <f t="shared" si="144"/>
        <v>69712.832239699404</v>
      </c>
      <c r="S58" s="19">
        <f t="shared" ref="S58:AP58" si="145">R58*(1+S$4)</f>
        <v>71107.088884493394</v>
      </c>
      <c r="T58" s="19">
        <f t="shared" si="145"/>
        <v>72529.230662183269</v>
      </c>
      <c r="U58" s="19">
        <f t="shared" si="145"/>
        <v>73979.815275426939</v>
      </c>
      <c r="V58" s="19">
        <f t="shared" si="145"/>
        <v>75459.411580935484</v>
      </c>
      <c r="W58" s="19">
        <f t="shared" si="145"/>
        <v>76968.599812554196</v>
      </c>
      <c r="X58" s="19">
        <f t="shared" si="145"/>
        <v>78507.971808805276</v>
      </c>
      <c r="Y58" s="19">
        <f t="shared" si="145"/>
        <v>80078.131244981385</v>
      </c>
      <c r="Z58" s="19">
        <f t="shared" si="145"/>
        <v>81679.693869881012</v>
      </c>
      <c r="AA58" s="19">
        <f t="shared" si="145"/>
        <v>83313.287747278635</v>
      </c>
      <c r="AB58" s="19">
        <f t="shared" si="145"/>
        <v>84979.553502224211</v>
      </c>
      <c r="AC58" s="19">
        <f t="shared" si="145"/>
        <v>86679.144572268691</v>
      </c>
      <c r="AD58" s="19">
        <f t="shared" si="145"/>
        <v>88412.727463714065</v>
      </c>
      <c r="AE58" s="19">
        <f t="shared" si="145"/>
        <v>90180.982012988345</v>
      </c>
      <c r="AF58" s="19">
        <f t="shared" si="145"/>
        <v>91984.601653248115</v>
      </c>
      <c r="AG58" s="19">
        <f t="shared" si="145"/>
        <v>93824.293686313074</v>
      </c>
      <c r="AH58" s="19">
        <f t="shared" si="145"/>
        <v>95700.779560039344</v>
      </c>
      <c r="AI58" s="19">
        <f t="shared" si="145"/>
        <v>97614.795151240134</v>
      </c>
      <c r="AJ58" s="19">
        <f t="shared" si="145"/>
        <v>99567.091054264936</v>
      </c>
      <c r="AK58" s="19">
        <f t="shared" si="145"/>
        <v>101558.43287535023</v>
      </c>
      <c r="AL58" s="19">
        <f t="shared" si="145"/>
        <v>103589.60153285724</v>
      </c>
      <c r="AM58" s="19">
        <f t="shared" si="145"/>
        <v>105661.39356351439</v>
      </c>
      <c r="AN58" s="19">
        <f t="shared" si="145"/>
        <v>107774.62143478467</v>
      </c>
      <c r="AO58" s="19">
        <f t="shared" si="145"/>
        <v>109930.11386348036</v>
      </c>
      <c r="AP58" s="19">
        <f t="shared" si="145"/>
        <v>112128.71614074998</v>
      </c>
      <c r="AQ58" s="19">
        <f t="shared" ref="AQ58:CK58" si="146">AP58*(1+AQ$4)</f>
        <v>114371.29046356498</v>
      </c>
      <c r="AR58" s="19">
        <f t="shared" si="146"/>
        <v>116658.71627283627</v>
      </c>
      <c r="AS58" s="19">
        <f t="shared" si="146"/>
        <v>118991.890598293</v>
      </c>
      <c r="AT58" s="19">
        <f t="shared" si="146"/>
        <v>121371.72841025886</v>
      </c>
      <c r="AU58" s="19">
        <f t="shared" si="146"/>
        <v>123799.16297846404</v>
      </c>
      <c r="AV58" s="19">
        <f t="shared" si="146"/>
        <v>126275.14623803333</v>
      </c>
      <c r="AW58" s="19">
        <f t="shared" si="146"/>
        <v>128800.649162794</v>
      </c>
      <c r="AX58" s="19">
        <f t="shared" si="146"/>
        <v>131376.66214604987</v>
      </c>
      <c r="AY58" s="19">
        <f t="shared" si="146"/>
        <v>134004.19538897087</v>
      </c>
      <c r="AZ58" s="19">
        <f t="shared" si="146"/>
        <v>136684.27929675029</v>
      </c>
      <c r="BA58" s="19">
        <f t="shared" si="146"/>
        <v>139417.96488268531</v>
      </c>
      <c r="BB58" s="19">
        <f t="shared" si="146"/>
        <v>142206.32418033903</v>
      </c>
      <c r="BC58" s="19">
        <f t="shared" si="146"/>
        <v>145050.45066394581</v>
      </c>
      <c r="BD58" s="19">
        <f t="shared" si="146"/>
        <v>147951.45967722472</v>
      </c>
      <c r="BE58" s="19">
        <f t="shared" si="146"/>
        <v>150910.48887076922</v>
      </c>
      <c r="BF58" s="19">
        <f t="shared" si="146"/>
        <v>153928.6986481846</v>
      </c>
      <c r="BG58" s="19">
        <f t="shared" si="146"/>
        <v>157007.2726211483</v>
      </c>
      <c r="BH58" s="19">
        <f t="shared" si="146"/>
        <v>160147.41807357126</v>
      </c>
      <c r="BI58" s="19">
        <f t="shared" si="146"/>
        <v>163350.3664350427</v>
      </c>
      <c r="BJ58" s="19">
        <f t="shared" si="146"/>
        <v>166617.37376374356</v>
      </c>
      <c r="BK58" s="19">
        <f t="shared" si="146"/>
        <v>169949.72123901843</v>
      </c>
      <c r="BL58" s="19">
        <f t="shared" si="146"/>
        <v>173348.71566379879</v>
      </c>
      <c r="BM58" s="19">
        <f t="shared" si="146"/>
        <v>176815.68997707477</v>
      </c>
      <c r="BN58" s="19">
        <f t="shared" si="146"/>
        <v>180352.00377661627</v>
      </c>
      <c r="BO58" s="19">
        <f t="shared" si="146"/>
        <v>183959.04385214861</v>
      </c>
      <c r="BP58" s="19">
        <f t="shared" si="146"/>
        <v>187638.22472919157</v>
      </c>
      <c r="BQ58" s="19">
        <f t="shared" si="146"/>
        <v>191390.9892237754</v>
      </c>
      <c r="BR58" s="19">
        <f t="shared" si="146"/>
        <v>195218.80900825092</v>
      </c>
      <c r="BS58" s="19">
        <f t="shared" si="146"/>
        <v>199123.18518841593</v>
      </c>
      <c r="BT58" s="19">
        <f t="shared" si="146"/>
        <v>203105.64889218425</v>
      </c>
      <c r="BU58" s="19">
        <f t="shared" si="146"/>
        <v>207167.76187002796</v>
      </c>
      <c r="BV58" s="19">
        <f t="shared" si="146"/>
        <v>211311.11710742852</v>
      </c>
      <c r="BW58" s="19">
        <f t="shared" si="146"/>
        <v>215537.33944957709</v>
      </c>
      <c r="BX58" s="19">
        <f t="shared" si="146"/>
        <v>219848.08623856865</v>
      </c>
      <c r="BY58" s="19">
        <f t="shared" si="146"/>
        <v>224245.04796334004</v>
      </c>
      <c r="BZ58" s="19">
        <f t="shared" si="146"/>
        <v>228729.94892260685</v>
      </c>
      <c r="CA58" s="19">
        <f t="shared" si="146"/>
        <v>233304.54790105901</v>
      </c>
      <c r="CB58" s="19">
        <f t="shared" si="146"/>
        <v>237970.63885908018</v>
      </c>
      <c r="CC58" s="19">
        <f t="shared" si="146"/>
        <v>242730.05163626178</v>
      </c>
      <c r="CD58" s="19">
        <f t="shared" si="146"/>
        <v>247584.65266898702</v>
      </c>
      <c r="CE58" s="19">
        <f t="shared" si="146"/>
        <v>252536.34572236676</v>
      </c>
      <c r="CF58" s="19">
        <f t="shared" si="146"/>
        <v>257587.07263681412</v>
      </c>
      <c r="CG58" s="19">
        <f t="shared" si="146"/>
        <v>262738.8140895504</v>
      </c>
      <c r="CH58" s="19">
        <f t="shared" si="146"/>
        <v>267993.59037134144</v>
      </c>
      <c r="CI58" s="19">
        <f t="shared" si="146"/>
        <v>273353.4621787683</v>
      </c>
      <c r="CJ58" s="19">
        <f t="shared" si="146"/>
        <v>278820.53142234369</v>
      </c>
      <c r="CK58" s="19">
        <f t="shared" si="146"/>
        <v>284396.94205079059</v>
      </c>
      <c r="CL58" s="19"/>
    </row>
    <row r="59" spans="5:90" x14ac:dyDescent="0.25">
      <c r="E59" s="16" t="s">
        <v>22</v>
      </c>
      <c r="F59" s="17">
        <v>12</v>
      </c>
      <c r="G59" s="17">
        <v>12</v>
      </c>
      <c r="H59" s="18">
        <v>59070</v>
      </c>
      <c r="I59" s="18">
        <v>60251</v>
      </c>
      <c r="J59" s="18">
        <v>61456</v>
      </c>
      <c r="K59" s="18">
        <v>62685</v>
      </c>
      <c r="L59" s="18">
        <v>63939</v>
      </c>
      <c r="M59" s="19">
        <f t="shared" ref="M59:R59" si="147">L59*(1+M$4)</f>
        <v>65217.78</v>
      </c>
      <c r="N59" s="19">
        <f t="shared" si="147"/>
        <v>66522.135599999994</v>
      </c>
      <c r="O59" s="19">
        <f t="shared" si="147"/>
        <v>67852.578311999998</v>
      </c>
      <c r="P59" s="19">
        <f t="shared" si="147"/>
        <v>69209.629878239997</v>
      </c>
      <c r="Q59" s="19">
        <f t="shared" si="147"/>
        <v>70593.822475804802</v>
      </c>
      <c r="R59" s="19">
        <f t="shared" si="147"/>
        <v>72005.698925320903</v>
      </c>
      <c r="S59" s="19">
        <f t="shared" ref="S59:AP59" si="148">R59*(1+S$4)</f>
        <v>73445.812903827318</v>
      </c>
      <c r="T59" s="19">
        <f t="shared" si="148"/>
        <v>74914.729161903859</v>
      </c>
      <c r="U59" s="19">
        <f t="shared" si="148"/>
        <v>76413.023745141938</v>
      </c>
      <c r="V59" s="19">
        <f t="shared" si="148"/>
        <v>77941.284220044778</v>
      </c>
      <c r="W59" s="19">
        <f t="shared" si="148"/>
        <v>79500.109904445679</v>
      </c>
      <c r="X59" s="19">
        <f t="shared" si="148"/>
        <v>81090.112102534593</v>
      </c>
      <c r="Y59" s="19">
        <f t="shared" si="148"/>
        <v>82711.914344585282</v>
      </c>
      <c r="Z59" s="19">
        <f t="shared" si="148"/>
        <v>84366.152631476987</v>
      </c>
      <c r="AA59" s="19">
        <f t="shared" si="148"/>
        <v>86053.475684106525</v>
      </c>
      <c r="AB59" s="19">
        <f t="shared" si="148"/>
        <v>87774.545197788655</v>
      </c>
      <c r="AC59" s="19">
        <f t="shared" si="148"/>
        <v>89530.036101744423</v>
      </c>
      <c r="AD59" s="19">
        <f t="shared" si="148"/>
        <v>91320.636823779307</v>
      </c>
      <c r="AE59" s="19">
        <f t="shared" si="148"/>
        <v>93147.049560254891</v>
      </c>
      <c r="AF59" s="19">
        <f t="shared" si="148"/>
        <v>95009.990551459996</v>
      </c>
      <c r="AG59" s="19">
        <f t="shared" si="148"/>
        <v>96910.1903624892</v>
      </c>
      <c r="AH59" s="19">
        <f t="shared" si="148"/>
        <v>98848.394169738982</v>
      </c>
      <c r="AI59" s="19">
        <f t="shared" si="148"/>
        <v>100825.36205313377</v>
      </c>
      <c r="AJ59" s="19">
        <f t="shared" si="148"/>
        <v>102841.86929419644</v>
      </c>
      <c r="AK59" s="19">
        <f t="shared" si="148"/>
        <v>104898.70668008037</v>
      </c>
      <c r="AL59" s="19">
        <f t="shared" si="148"/>
        <v>106996.68081368199</v>
      </c>
      <c r="AM59" s="19">
        <f t="shared" si="148"/>
        <v>109136.61442995563</v>
      </c>
      <c r="AN59" s="19">
        <f t="shared" si="148"/>
        <v>111319.34671855475</v>
      </c>
      <c r="AO59" s="19">
        <f t="shared" si="148"/>
        <v>113545.73365292585</v>
      </c>
      <c r="AP59" s="19">
        <f t="shared" si="148"/>
        <v>115816.64832598437</v>
      </c>
      <c r="AQ59" s="19">
        <f t="shared" ref="AQ59:CK59" si="149">AP59*(1+AQ$4)</f>
        <v>118132.98129250406</v>
      </c>
      <c r="AR59" s="19">
        <f t="shared" si="149"/>
        <v>120495.64091835414</v>
      </c>
      <c r="AS59" s="19">
        <f t="shared" si="149"/>
        <v>122905.55373672122</v>
      </c>
      <c r="AT59" s="19">
        <f t="shared" si="149"/>
        <v>125363.66481145564</v>
      </c>
      <c r="AU59" s="19">
        <f t="shared" si="149"/>
        <v>127870.93810768476</v>
      </c>
      <c r="AV59" s="19">
        <f t="shared" si="149"/>
        <v>130428.35686983846</v>
      </c>
      <c r="AW59" s="19">
        <f t="shared" si="149"/>
        <v>133036.92400723524</v>
      </c>
      <c r="AX59" s="19">
        <f t="shared" si="149"/>
        <v>135697.66248737994</v>
      </c>
      <c r="AY59" s="19">
        <f t="shared" si="149"/>
        <v>138411.61573712755</v>
      </c>
      <c r="AZ59" s="19">
        <f t="shared" si="149"/>
        <v>141179.8480518701</v>
      </c>
      <c r="BA59" s="19">
        <f t="shared" si="149"/>
        <v>144003.4450129075</v>
      </c>
      <c r="BB59" s="19">
        <f t="shared" si="149"/>
        <v>146883.51391316566</v>
      </c>
      <c r="BC59" s="19">
        <f t="shared" si="149"/>
        <v>149821.18419142897</v>
      </c>
      <c r="BD59" s="19">
        <f t="shared" si="149"/>
        <v>152817.60787525756</v>
      </c>
      <c r="BE59" s="19">
        <f t="shared" si="149"/>
        <v>155873.9600327627</v>
      </c>
      <c r="BF59" s="19">
        <f t="shared" si="149"/>
        <v>158991.43923341794</v>
      </c>
      <c r="BG59" s="19">
        <f t="shared" si="149"/>
        <v>162171.2680180863</v>
      </c>
      <c r="BH59" s="19">
        <f t="shared" si="149"/>
        <v>165414.69337844802</v>
      </c>
      <c r="BI59" s="19">
        <f t="shared" si="149"/>
        <v>168722.98724601697</v>
      </c>
      <c r="BJ59" s="19">
        <f t="shared" si="149"/>
        <v>172097.44699093731</v>
      </c>
      <c r="BK59" s="19">
        <f t="shared" si="149"/>
        <v>175539.39593075606</v>
      </c>
      <c r="BL59" s="19">
        <f t="shared" si="149"/>
        <v>179050.18384937118</v>
      </c>
      <c r="BM59" s="19">
        <f t="shared" si="149"/>
        <v>182631.18752635861</v>
      </c>
      <c r="BN59" s="19">
        <f t="shared" si="149"/>
        <v>186283.8112768858</v>
      </c>
      <c r="BO59" s="19">
        <f t="shared" si="149"/>
        <v>190009.48750242352</v>
      </c>
      <c r="BP59" s="19">
        <f t="shared" si="149"/>
        <v>193809.677252472</v>
      </c>
      <c r="BQ59" s="19">
        <f t="shared" si="149"/>
        <v>197685.87079752143</v>
      </c>
      <c r="BR59" s="19">
        <f t="shared" si="149"/>
        <v>201639.58821347187</v>
      </c>
      <c r="BS59" s="19">
        <f t="shared" si="149"/>
        <v>205672.37997774131</v>
      </c>
      <c r="BT59" s="19">
        <f t="shared" si="149"/>
        <v>209785.82757729615</v>
      </c>
      <c r="BU59" s="19">
        <f t="shared" si="149"/>
        <v>213981.54412884207</v>
      </c>
      <c r="BV59" s="19">
        <f t="shared" si="149"/>
        <v>218261.17501141891</v>
      </c>
      <c r="BW59" s="19">
        <f t="shared" si="149"/>
        <v>222626.39851164728</v>
      </c>
      <c r="BX59" s="19">
        <f t="shared" si="149"/>
        <v>227078.92648188022</v>
      </c>
      <c r="BY59" s="19">
        <f t="shared" si="149"/>
        <v>231620.50501151782</v>
      </c>
      <c r="BZ59" s="19">
        <f t="shared" si="149"/>
        <v>236252.91511174818</v>
      </c>
      <c r="CA59" s="19">
        <f t="shared" si="149"/>
        <v>240977.97341398316</v>
      </c>
      <c r="CB59" s="19">
        <f t="shared" si="149"/>
        <v>245797.53288226284</v>
      </c>
      <c r="CC59" s="19">
        <f t="shared" si="149"/>
        <v>250713.48353990811</v>
      </c>
      <c r="CD59" s="19">
        <f t="shared" si="149"/>
        <v>255727.75321070626</v>
      </c>
      <c r="CE59" s="19">
        <f t="shared" si="149"/>
        <v>260842.30827492039</v>
      </c>
      <c r="CF59" s="19">
        <f t="shared" si="149"/>
        <v>266059.15444041882</v>
      </c>
      <c r="CG59" s="19">
        <f t="shared" si="149"/>
        <v>271380.3375292272</v>
      </c>
      <c r="CH59" s="19">
        <f t="shared" si="149"/>
        <v>276807.94427981175</v>
      </c>
      <c r="CI59" s="19">
        <f t="shared" si="149"/>
        <v>282344.10316540801</v>
      </c>
      <c r="CJ59" s="19">
        <f t="shared" si="149"/>
        <v>287990.98522871616</v>
      </c>
      <c r="CK59" s="19">
        <f t="shared" si="149"/>
        <v>293750.80493329046</v>
      </c>
      <c r="CL59" s="19"/>
    </row>
    <row r="60" spans="5:90" x14ac:dyDescent="0.25">
      <c r="E60" s="16" t="s">
        <v>23</v>
      </c>
      <c r="F60" s="23">
        <v>1</v>
      </c>
      <c r="G60" s="23">
        <v>12</v>
      </c>
      <c r="H60" s="18">
        <v>43584</v>
      </c>
      <c r="I60" s="18">
        <v>44456</v>
      </c>
      <c r="J60" s="18">
        <v>45931</v>
      </c>
      <c r="K60" s="18">
        <v>46850</v>
      </c>
      <c r="L60" s="18">
        <v>47787</v>
      </c>
      <c r="M60" s="19">
        <f t="shared" ref="M60:R60" si="150">L60*(1+M$4)</f>
        <v>48742.74</v>
      </c>
      <c r="N60" s="19">
        <f t="shared" si="150"/>
        <v>49717.594799999999</v>
      </c>
      <c r="O60" s="19">
        <f t="shared" si="150"/>
        <v>50711.946695999999</v>
      </c>
      <c r="P60" s="19">
        <f t="shared" si="150"/>
        <v>51726.185629920001</v>
      </c>
      <c r="Q60" s="19">
        <f t="shared" si="150"/>
        <v>52760.709342518399</v>
      </c>
      <c r="R60" s="19">
        <f t="shared" si="150"/>
        <v>53815.923529368767</v>
      </c>
      <c r="S60" s="19">
        <f t="shared" ref="S60:AP60" si="151">R60*(1+S$4)</f>
        <v>54892.241999956146</v>
      </c>
      <c r="T60" s="19">
        <f t="shared" si="151"/>
        <v>55990.086839955271</v>
      </c>
      <c r="U60" s="19">
        <f t="shared" si="151"/>
        <v>57109.888576754376</v>
      </c>
      <c r="V60" s="19">
        <f t="shared" si="151"/>
        <v>58252.086348289464</v>
      </c>
      <c r="W60" s="19">
        <f t="shared" si="151"/>
        <v>59417.128075255256</v>
      </c>
      <c r="X60" s="19">
        <f t="shared" si="151"/>
        <v>60605.470636760365</v>
      </c>
      <c r="Y60" s="19">
        <f t="shared" si="151"/>
        <v>61817.580049495577</v>
      </c>
      <c r="Z60" s="19">
        <f t="shared" si="151"/>
        <v>63053.931650485487</v>
      </c>
      <c r="AA60" s="19">
        <f t="shared" si="151"/>
        <v>64315.010283495198</v>
      </c>
      <c r="AB60" s="19">
        <f t="shared" si="151"/>
        <v>65601.310489165102</v>
      </c>
      <c r="AC60" s="19">
        <f t="shared" si="151"/>
        <v>66913.336698948406</v>
      </c>
      <c r="AD60" s="19">
        <f t="shared" si="151"/>
        <v>68251.603432927368</v>
      </c>
      <c r="AE60" s="19">
        <f t="shared" si="151"/>
        <v>69616.635501585915</v>
      </c>
      <c r="AF60" s="19">
        <f t="shared" si="151"/>
        <v>71008.968211617641</v>
      </c>
      <c r="AG60" s="19">
        <f t="shared" si="151"/>
        <v>72429.147575850002</v>
      </c>
      <c r="AH60" s="19">
        <f t="shared" si="151"/>
        <v>73877.730527367006</v>
      </c>
      <c r="AI60" s="19">
        <f t="shared" si="151"/>
        <v>75355.285137914354</v>
      </c>
      <c r="AJ60" s="19">
        <f t="shared" si="151"/>
        <v>76862.39084067264</v>
      </c>
      <c r="AK60" s="19">
        <f t="shared" si="151"/>
        <v>78399.638657486095</v>
      </c>
      <c r="AL60" s="19">
        <f t="shared" si="151"/>
        <v>79967.631430635825</v>
      </c>
      <c r="AM60" s="19">
        <f t="shared" si="151"/>
        <v>81566.984059248542</v>
      </c>
      <c r="AN60" s="19">
        <f t="shared" si="151"/>
        <v>83198.323740433509</v>
      </c>
      <c r="AO60" s="19">
        <f t="shared" si="151"/>
        <v>84862.290215242174</v>
      </c>
      <c r="AP60" s="19">
        <f t="shared" si="151"/>
        <v>86559.536019547013</v>
      </c>
      <c r="AQ60" s="19">
        <f t="shared" ref="AQ60:CK60" si="152">AP60*(1+AQ$4)</f>
        <v>88290.726739937949</v>
      </c>
      <c r="AR60" s="19">
        <f t="shared" si="152"/>
        <v>90056.541274736708</v>
      </c>
      <c r="AS60" s="19">
        <f t="shared" si="152"/>
        <v>91857.672100231444</v>
      </c>
      <c r="AT60" s="19">
        <f t="shared" si="152"/>
        <v>93694.825542236082</v>
      </c>
      <c r="AU60" s="19">
        <f t="shared" si="152"/>
        <v>95568.722053080812</v>
      </c>
      <c r="AV60" s="19">
        <f t="shared" si="152"/>
        <v>97480.096494142432</v>
      </c>
      <c r="AW60" s="19">
        <f t="shared" si="152"/>
        <v>99429.698424025279</v>
      </c>
      <c r="AX60" s="19">
        <f t="shared" si="152"/>
        <v>101418.29239250578</v>
      </c>
      <c r="AY60" s="19">
        <f t="shared" si="152"/>
        <v>103446.6582403559</v>
      </c>
      <c r="AZ60" s="19">
        <f t="shared" si="152"/>
        <v>105515.59140516302</v>
      </c>
      <c r="BA60" s="19">
        <f t="shared" si="152"/>
        <v>107625.90323326629</v>
      </c>
      <c r="BB60" s="19">
        <f t="shared" si="152"/>
        <v>109778.42129793162</v>
      </c>
      <c r="BC60" s="19">
        <f t="shared" si="152"/>
        <v>111973.98972389026</v>
      </c>
      <c r="BD60" s="19">
        <f t="shared" si="152"/>
        <v>114213.46951836807</v>
      </c>
      <c r="BE60" s="19">
        <f t="shared" si="152"/>
        <v>116497.73890873544</v>
      </c>
      <c r="BF60" s="19">
        <f t="shared" si="152"/>
        <v>118827.69368691015</v>
      </c>
      <c r="BG60" s="19">
        <f t="shared" si="152"/>
        <v>121204.24756064835</v>
      </c>
      <c r="BH60" s="19">
        <f t="shared" si="152"/>
        <v>123628.33251186131</v>
      </c>
      <c r="BI60" s="19">
        <f t="shared" si="152"/>
        <v>126100.89916209855</v>
      </c>
      <c r="BJ60" s="19">
        <f t="shared" si="152"/>
        <v>128622.91714534051</v>
      </c>
      <c r="BK60" s="19">
        <f t="shared" si="152"/>
        <v>131195.37548824731</v>
      </c>
      <c r="BL60" s="19">
        <f t="shared" si="152"/>
        <v>133819.28299801226</v>
      </c>
      <c r="BM60" s="19">
        <f t="shared" si="152"/>
        <v>136495.66865797251</v>
      </c>
      <c r="BN60" s="19">
        <f t="shared" si="152"/>
        <v>139225.58203113195</v>
      </c>
      <c r="BO60" s="19">
        <f t="shared" si="152"/>
        <v>142010.09367175458</v>
      </c>
      <c r="BP60" s="19">
        <f t="shared" si="152"/>
        <v>144850.29554518967</v>
      </c>
      <c r="BQ60" s="19">
        <f t="shared" si="152"/>
        <v>147747.30145609347</v>
      </c>
      <c r="BR60" s="19">
        <f t="shared" si="152"/>
        <v>150702.24748521534</v>
      </c>
      <c r="BS60" s="19">
        <f t="shared" si="152"/>
        <v>153716.29243491965</v>
      </c>
      <c r="BT60" s="19">
        <f t="shared" si="152"/>
        <v>156790.61828361804</v>
      </c>
      <c r="BU60" s="19">
        <f t="shared" si="152"/>
        <v>159926.43064929041</v>
      </c>
      <c r="BV60" s="19">
        <f t="shared" si="152"/>
        <v>163124.95926227621</v>
      </c>
      <c r="BW60" s="19">
        <f t="shared" si="152"/>
        <v>166387.45844752173</v>
      </c>
      <c r="BX60" s="19">
        <f t="shared" si="152"/>
        <v>169715.20761647215</v>
      </c>
      <c r="BY60" s="19">
        <f t="shared" si="152"/>
        <v>173109.5117688016</v>
      </c>
      <c r="BZ60" s="19">
        <f t="shared" si="152"/>
        <v>176571.70200417764</v>
      </c>
      <c r="CA60" s="19">
        <f t="shared" si="152"/>
        <v>180103.13604426119</v>
      </c>
      <c r="CB60" s="19">
        <f t="shared" si="152"/>
        <v>183705.19876514643</v>
      </c>
      <c r="CC60" s="19">
        <f t="shared" si="152"/>
        <v>187379.30274044935</v>
      </c>
      <c r="CD60" s="19">
        <f t="shared" si="152"/>
        <v>191126.88879525833</v>
      </c>
      <c r="CE60" s="19">
        <f t="shared" si="152"/>
        <v>194949.42657116349</v>
      </c>
      <c r="CF60" s="19">
        <f t="shared" si="152"/>
        <v>198848.41510258676</v>
      </c>
      <c r="CG60" s="19">
        <f t="shared" si="152"/>
        <v>202825.3834046385</v>
      </c>
      <c r="CH60" s="19">
        <f t="shared" si="152"/>
        <v>206881.89107273126</v>
      </c>
      <c r="CI60" s="19">
        <f t="shared" si="152"/>
        <v>211019.5288941859</v>
      </c>
      <c r="CJ60" s="19">
        <f t="shared" si="152"/>
        <v>215239.91947206963</v>
      </c>
      <c r="CK60" s="19">
        <f t="shared" si="152"/>
        <v>219544.71786151102</v>
      </c>
      <c r="CL60" s="19"/>
    </row>
    <row r="61" spans="5:90" x14ac:dyDescent="0.25">
      <c r="E61" s="16" t="s">
        <v>23</v>
      </c>
      <c r="F61" s="23">
        <v>2</v>
      </c>
      <c r="G61" s="23">
        <v>12</v>
      </c>
      <c r="H61" s="18">
        <v>44964</v>
      </c>
      <c r="I61" s="18">
        <v>45863</v>
      </c>
      <c r="J61" s="18">
        <v>47375</v>
      </c>
      <c r="K61" s="18">
        <v>48323</v>
      </c>
      <c r="L61" s="18">
        <v>49289</v>
      </c>
      <c r="M61" s="19">
        <f t="shared" ref="M61:R61" si="153">L61*(1+M$4)</f>
        <v>50274.78</v>
      </c>
      <c r="N61" s="19">
        <f t="shared" si="153"/>
        <v>51280.275600000001</v>
      </c>
      <c r="O61" s="19">
        <f t="shared" si="153"/>
        <v>52305.881112000003</v>
      </c>
      <c r="P61" s="19">
        <f t="shared" si="153"/>
        <v>53351.998734240005</v>
      </c>
      <c r="Q61" s="19">
        <f t="shared" si="153"/>
        <v>54419.038708924803</v>
      </c>
      <c r="R61" s="19">
        <f t="shared" si="153"/>
        <v>55507.419483103302</v>
      </c>
      <c r="S61" s="19">
        <f t="shared" ref="S61:AP61" si="154">R61*(1+S$4)</f>
        <v>56617.567872765372</v>
      </c>
      <c r="T61" s="19">
        <f t="shared" si="154"/>
        <v>57749.919230220679</v>
      </c>
      <c r="U61" s="19">
        <f t="shared" si="154"/>
        <v>58904.917614825092</v>
      </c>
      <c r="V61" s="19">
        <f t="shared" si="154"/>
        <v>60083.015967121595</v>
      </c>
      <c r="W61" s="19">
        <f t="shared" si="154"/>
        <v>61284.676286464026</v>
      </c>
      <c r="X61" s="19">
        <f t="shared" si="154"/>
        <v>62510.369812193305</v>
      </c>
      <c r="Y61" s="19">
        <f t="shared" si="154"/>
        <v>63760.577208437171</v>
      </c>
      <c r="Z61" s="19">
        <f t="shared" si="154"/>
        <v>65035.788752605913</v>
      </c>
      <c r="AA61" s="19">
        <f t="shared" si="154"/>
        <v>66336.504527658035</v>
      </c>
      <c r="AB61" s="19">
        <f t="shared" si="154"/>
        <v>67663.234618211194</v>
      </c>
      <c r="AC61" s="19">
        <f t="shared" si="154"/>
        <v>69016.499310575426</v>
      </c>
      <c r="AD61" s="19">
        <f t="shared" si="154"/>
        <v>70396.829296786935</v>
      </c>
      <c r="AE61" s="19">
        <f t="shared" si="154"/>
        <v>71804.76588272267</v>
      </c>
      <c r="AF61" s="19">
        <f t="shared" si="154"/>
        <v>73240.861200377127</v>
      </c>
      <c r="AG61" s="19">
        <f t="shared" si="154"/>
        <v>74705.678424384678</v>
      </c>
      <c r="AH61" s="19">
        <f t="shared" si="154"/>
        <v>76199.791992872371</v>
      </c>
      <c r="AI61" s="19">
        <f t="shared" si="154"/>
        <v>77723.787832729824</v>
      </c>
      <c r="AJ61" s="19">
        <f t="shared" si="154"/>
        <v>79278.263589384427</v>
      </c>
      <c r="AK61" s="19">
        <f t="shared" si="154"/>
        <v>80863.828861172122</v>
      </c>
      <c r="AL61" s="19">
        <f t="shared" si="154"/>
        <v>82481.105438395563</v>
      </c>
      <c r="AM61" s="19">
        <f t="shared" si="154"/>
        <v>84130.727547163478</v>
      </c>
      <c r="AN61" s="19">
        <f t="shared" si="154"/>
        <v>85813.342098106747</v>
      </c>
      <c r="AO61" s="19">
        <f t="shared" si="154"/>
        <v>87529.60894006888</v>
      </c>
      <c r="AP61" s="19">
        <f t="shared" si="154"/>
        <v>89280.20111887026</v>
      </c>
      <c r="AQ61" s="19">
        <f t="shared" ref="AQ61:CK61" si="155">AP61*(1+AQ$4)</f>
        <v>91065.805141247663</v>
      </c>
      <c r="AR61" s="19">
        <f t="shared" si="155"/>
        <v>92887.121244072623</v>
      </c>
      <c r="AS61" s="19">
        <f t="shared" si="155"/>
        <v>94744.863668954073</v>
      </c>
      <c r="AT61" s="19">
        <f t="shared" si="155"/>
        <v>96639.76094233316</v>
      </c>
      <c r="AU61" s="19">
        <f t="shared" si="155"/>
        <v>98572.556161179818</v>
      </c>
      <c r="AV61" s="19">
        <f t="shared" si="155"/>
        <v>100544.00728440341</v>
      </c>
      <c r="AW61" s="19">
        <f t="shared" si="155"/>
        <v>102554.88743009149</v>
      </c>
      <c r="AX61" s="19">
        <f t="shared" si="155"/>
        <v>104605.98517869333</v>
      </c>
      <c r="AY61" s="19">
        <f t="shared" si="155"/>
        <v>106698.1048822672</v>
      </c>
      <c r="AZ61" s="19">
        <f t="shared" si="155"/>
        <v>108832.06697991255</v>
      </c>
      <c r="BA61" s="19">
        <f t="shared" si="155"/>
        <v>111008.7083195108</v>
      </c>
      <c r="BB61" s="19">
        <f t="shared" si="155"/>
        <v>113228.88248590102</v>
      </c>
      <c r="BC61" s="19">
        <f t="shared" si="155"/>
        <v>115493.46013561904</v>
      </c>
      <c r="BD61" s="19">
        <f t="shared" si="155"/>
        <v>117803.32933833142</v>
      </c>
      <c r="BE61" s="19">
        <f t="shared" si="155"/>
        <v>120159.39592509804</v>
      </c>
      <c r="BF61" s="19">
        <f t="shared" si="155"/>
        <v>122562.5838436</v>
      </c>
      <c r="BG61" s="19">
        <f t="shared" si="155"/>
        <v>125013.83552047201</v>
      </c>
      <c r="BH61" s="19">
        <f t="shared" si="155"/>
        <v>127514.11223088145</v>
      </c>
      <c r="BI61" s="19">
        <f t="shared" si="155"/>
        <v>130064.39447549908</v>
      </c>
      <c r="BJ61" s="19">
        <f t="shared" si="155"/>
        <v>132665.68236500907</v>
      </c>
      <c r="BK61" s="19">
        <f t="shared" si="155"/>
        <v>135318.99601230925</v>
      </c>
      <c r="BL61" s="19">
        <f t="shared" si="155"/>
        <v>138025.37593255544</v>
      </c>
      <c r="BM61" s="19">
        <f t="shared" si="155"/>
        <v>140785.88345120655</v>
      </c>
      <c r="BN61" s="19">
        <f t="shared" si="155"/>
        <v>143601.60112023068</v>
      </c>
      <c r="BO61" s="19">
        <f t="shared" si="155"/>
        <v>146473.63314263531</v>
      </c>
      <c r="BP61" s="19">
        <f t="shared" si="155"/>
        <v>149403.10580548801</v>
      </c>
      <c r="BQ61" s="19">
        <f t="shared" si="155"/>
        <v>152391.16792159778</v>
      </c>
      <c r="BR61" s="19">
        <f t="shared" si="155"/>
        <v>155438.99128002973</v>
      </c>
      <c r="BS61" s="19">
        <f t="shared" si="155"/>
        <v>158547.77110563032</v>
      </c>
      <c r="BT61" s="19">
        <f t="shared" si="155"/>
        <v>161718.72652774293</v>
      </c>
      <c r="BU61" s="19">
        <f t="shared" si="155"/>
        <v>164953.10105829779</v>
      </c>
      <c r="BV61" s="19">
        <f t="shared" si="155"/>
        <v>168252.16307946376</v>
      </c>
      <c r="BW61" s="19">
        <f t="shared" si="155"/>
        <v>171617.20634105304</v>
      </c>
      <c r="BX61" s="19">
        <f t="shared" si="155"/>
        <v>175049.5504678741</v>
      </c>
      <c r="BY61" s="19">
        <f t="shared" si="155"/>
        <v>178550.54147723157</v>
      </c>
      <c r="BZ61" s="19">
        <f t="shared" si="155"/>
        <v>182121.5523067762</v>
      </c>
      <c r="CA61" s="19">
        <f t="shared" si="155"/>
        <v>185763.98335291172</v>
      </c>
      <c r="CB61" s="19">
        <f t="shared" si="155"/>
        <v>189479.26301996995</v>
      </c>
      <c r="CC61" s="19">
        <f t="shared" si="155"/>
        <v>193268.84828036936</v>
      </c>
      <c r="CD61" s="19">
        <f t="shared" si="155"/>
        <v>197134.22524597676</v>
      </c>
      <c r="CE61" s="19">
        <f t="shared" si="155"/>
        <v>201076.9097508963</v>
      </c>
      <c r="CF61" s="19">
        <f t="shared" si="155"/>
        <v>205098.44794591423</v>
      </c>
      <c r="CG61" s="19">
        <f t="shared" si="155"/>
        <v>209200.41690483253</v>
      </c>
      <c r="CH61" s="19">
        <f t="shared" si="155"/>
        <v>213384.4252429292</v>
      </c>
      <c r="CI61" s="19">
        <f t="shared" si="155"/>
        <v>217652.11374778778</v>
      </c>
      <c r="CJ61" s="19">
        <f t="shared" si="155"/>
        <v>222005.15602274353</v>
      </c>
      <c r="CK61" s="19">
        <f t="shared" si="155"/>
        <v>226445.2591431984</v>
      </c>
      <c r="CL61" s="19"/>
    </row>
    <row r="62" spans="5:90" x14ac:dyDescent="0.25">
      <c r="E62" s="16" t="s">
        <v>23</v>
      </c>
      <c r="F62" s="23">
        <v>3</v>
      </c>
      <c r="G62" s="23">
        <v>12</v>
      </c>
      <c r="H62" s="18">
        <v>46264</v>
      </c>
      <c r="I62" s="18">
        <v>47189</v>
      </c>
      <c r="J62" s="18">
        <v>48734</v>
      </c>
      <c r="K62" s="18">
        <v>49709</v>
      </c>
      <c r="L62" s="18">
        <v>50703</v>
      </c>
      <c r="M62" s="19">
        <f t="shared" ref="M62:R62" si="156">L62*(1+M$4)</f>
        <v>51717.06</v>
      </c>
      <c r="N62" s="19">
        <f t="shared" si="156"/>
        <v>52751.4012</v>
      </c>
      <c r="O62" s="19">
        <f t="shared" si="156"/>
        <v>53806.429224</v>
      </c>
      <c r="P62" s="19">
        <f t="shared" si="156"/>
        <v>54882.55780848</v>
      </c>
      <c r="Q62" s="19">
        <f t="shared" si="156"/>
        <v>55980.208964649602</v>
      </c>
      <c r="R62" s="19">
        <f t="shared" si="156"/>
        <v>57099.813143942592</v>
      </c>
      <c r="S62" s="19">
        <f t="shared" ref="S62:AP62" si="157">R62*(1+S$4)</f>
        <v>58241.809406821449</v>
      </c>
      <c r="T62" s="19">
        <f t="shared" si="157"/>
        <v>59406.645594957881</v>
      </c>
      <c r="U62" s="19">
        <f t="shared" si="157"/>
        <v>60594.778506857037</v>
      </c>
      <c r="V62" s="19">
        <f t="shared" si="157"/>
        <v>61806.674076994183</v>
      </c>
      <c r="W62" s="19">
        <f t="shared" si="157"/>
        <v>63042.80755853407</v>
      </c>
      <c r="X62" s="19">
        <f t="shared" si="157"/>
        <v>64303.66370970475</v>
      </c>
      <c r="Y62" s="19">
        <f t="shared" si="157"/>
        <v>65589.736983898852</v>
      </c>
      <c r="Z62" s="19">
        <f t="shared" si="157"/>
        <v>66901.531723576831</v>
      </c>
      <c r="AA62" s="19">
        <f t="shared" si="157"/>
        <v>68239.562358048366</v>
      </c>
      <c r="AB62" s="19">
        <f t="shared" si="157"/>
        <v>69604.35360520934</v>
      </c>
      <c r="AC62" s="19">
        <f t="shared" si="157"/>
        <v>70996.440677313527</v>
      </c>
      <c r="AD62" s="19">
        <f t="shared" si="157"/>
        <v>72416.369490859797</v>
      </c>
      <c r="AE62" s="19">
        <f t="shared" si="157"/>
        <v>73864.696880676987</v>
      </c>
      <c r="AF62" s="19">
        <f t="shared" si="157"/>
        <v>75341.990818290535</v>
      </c>
      <c r="AG62" s="19">
        <f t="shared" si="157"/>
        <v>76848.830634656348</v>
      </c>
      <c r="AH62" s="19">
        <f t="shared" si="157"/>
        <v>78385.807247349483</v>
      </c>
      <c r="AI62" s="19">
        <f t="shared" si="157"/>
        <v>79953.523392296469</v>
      </c>
      <c r="AJ62" s="19">
        <f t="shared" si="157"/>
        <v>81552.593860142399</v>
      </c>
      <c r="AK62" s="19">
        <f t="shared" si="157"/>
        <v>83183.645737345243</v>
      </c>
      <c r="AL62" s="19">
        <f t="shared" si="157"/>
        <v>84847.318652092144</v>
      </c>
      <c r="AM62" s="19">
        <f t="shared" si="157"/>
        <v>86544.265025133995</v>
      </c>
      <c r="AN62" s="19">
        <f t="shared" si="157"/>
        <v>88275.15032563667</v>
      </c>
      <c r="AO62" s="19">
        <f t="shared" si="157"/>
        <v>90040.653332149406</v>
      </c>
      <c r="AP62" s="19">
        <f t="shared" si="157"/>
        <v>91841.4663987924</v>
      </c>
      <c r="AQ62" s="19">
        <f t="shared" ref="AQ62:CK62" si="158">AP62*(1+AQ$4)</f>
        <v>93678.29572676825</v>
      </c>
      <c r="AR62" s="19">
        <f t="shared" si="158"/>
        <v>95551.861641303622</v>
      </c>
      <c r="AS62" s="19">
        <f t="shared" si="158"/>
        <v>97462.898874129693</v>
      </c>
      <c r="AT62" s="19">
        <f t="shared" si="158"/>
        <v>99412.156851612293</v>
      </c>
      <c r="AU62" s="19">
        <f t="shared" si="158"/>
        <v>101400.39998864454</v>
      </c>
      <c r="AV62" s="19">
        <f t="shared" si="158"/>
        <v>103428.40798841743</v>
      </c>
      <c r="AW62" s="19">
        <f t="shared" si="158"/>
        <v>105496.97614818577</v>
      </c>
      <c r="AX62" s="19">
        <f t="shared" si="158"/>
        <v>107606.91567114949</v>
      </c>
      <c r="AY62" s="19">
        <f t="shared" si="158"/>
        <v>109759.05398457249</v>
      </c>
      <c r="AZ62" s="19">
        <f t="shared" si="158"/>
        <v>111954.23506426394</v>
      </c>
      <c r="BA62" s="19">
        <f t="shared" si="158"/>
        <v>114193.31976554921</v>
      </c>
      <c r="BB62" s="19">
        <f t="shared" si="158"/>
        <v>116477.18616086019</v>
      </c>
      <c r="BC62" s="19">
        <f t="shared" si="158"/>
        <v>118806.7298840774</v>
      </c>
      <c r="BD62" s="19">
        <f t="shared" si="158"/>
        <v>121182.86448175895</v>
      </c>
      <c r="BE62" s="19">
        <f t="shared" si="158"/>
        <v>123606.52177139414</v>
      </c>
      <c r="BF62" s="19">
        <f t="shared" si="158"/>
        <v>126078.65220682202</v>
      </c>
      <c r="BG62" s="19">
        <f t="shared" si="158"/>
        <v>128600.22525095847</v>
      </c>
      <c r="BH62" s="19">
        <f t="shared" si="158"/>
        <v>131172.22975597763</v>
      </c>
      <c r="BI62" s="19">
        <f t="shared" si="158"/>
        <v>133795.6743510972</v>
      </c>
      <c r="BJ62" s="19">
        <f t="shared" si="158"/>
        <v>136471.58783811916</v>
      </c>
      <c r="BK62" s="19">
        <f t="shared" si="158"/>
        <v>139201.01959488154</v>
      </c>
      <c r="BL62" s="19">
        <f t="shared" si="158"/>
        <v>141985.03998677919</v>
      </c>
      <c r="BM62" s="19">
        <f t="shared" si="158"/>
        <v>144824.74078651477</v>
      </c>
      <c r="BN62" s="19">
        <f t="shared" si="158"/>
        <v>147721.23560224505</v>
      </c>
      <c r="BO62" s="19">
        <f t="shared" si="158"/>
        <v>150675.66031428997</v>
      </c>
      <c r="BP62" s="19">
        <f t="shared" si="158"/>
        <v>153689.17352057577</v>
      </c>
      <c r="BQ62" s="19">
        <f t="shared" si="158"/>
        <v>156762.9569909873</v>
      </c>
      <c r="BR62" s="19">
        <f t="shared" si="158"/>
        <v>159898.21613080704</v>
      </c>
      <c r="BS62" s="19">
        <f t="shared" si="158"/>
        <v>163096.18045342318</v>
      </c>
      <c r="BT62" s="19">
        <f t="shared" si="158"/>
        <v>166358.10406249165</v>
      </c>
      <c r="BU62" s="19">
        <f t="shared" si="158"/>
        <v>169685.26614374149</v>
      </c>
      <c r="BV62" s="19">
        <f t="shared" si="158"/>
        <v>173078.97146661632</v>
      </c>
      <c r="BW62" s="19">
        <f t="shared" si="158"/>
        <v>176540.55089594866</v>
      </c>
      <c r="BX62" s="19">
        <f t="shared" si="158"/>
        <v>180071.36191386764</v>
      </c>
      <c r="BY62" s="19">
        <f t="shared" si="158"/>
        <v>183672.78915214501</v>
      </c>
      <c r="BZ62" s="19">
        <f t="shared" si="158"/>
        <v>187346.24493518792</v>
      </c>
      <c r="CA62" s="19">
        <f t="shared" si="158"/>
        <v>191093.16983389168</v>
      </c>
      <c r="CB62" s="19">
        <f t="shared" si="158"/>
        <v>194915.0332305695</v>
      </c>
      <c r="CC62" s="19">
        <f t="shared" si="158"/>
        <v>198813.3338951809</v>
      </c>
      <c r="CD62" s="19">
        <f t="shared" si="158"/>
        <v>202789.60057308452</v>
      </c>
      <c r="CE62" s="19">
        <f t="shared" si="158"/>
        <v>206845.39258454621</v>
      </c>
      <c r="CF62" s="19">
        <f t="shared" si="158"/>
        <v>210982.30043623713</v>
      </c>
      <c r="CG62" s="19">
        <f t="shared" si="158"/>
        <v>215201.94644496188</v>
      </c>
      <c r="CH62" s="19">
        <f t="shared" si="158"/>
        <v>219505.98537386113</v>
      </c>
      <c r="CI62" s="19">
        <f t="shared" si="158"/>
        <v>223896.10508133835</v>
      </c>
      <c r="CJ62" s="19">
        <f t="shared" si="158"/>
        <v>228374.02718296513</v>
      </c>
      <c r="CK62" s="19">
        <f t="shared" si="158"/>
        <v>232941.50772662443</v>
      </c>
      <c r="CL62" s="19"/>
    </row>
    <row r="63" spans="5:90" x14ac:dyDescent="0.25">
      <c r="E63" s="16" t="s">
        <v>23</v>
      </c>
      <c r="F63" s="23">
        <v>4</v>
      </c>
      <c r="G63" s="23">
        <v>12</v>
      </c>
      <c r="H63" s="18">
        <v>47504</v>
      </c>
      <c r="I63" s="18">
        <v>48454</v>
      </c>
      <c r="J63" s="18">
        <v>50048</v>
      </c>
      <c r="K63" s="18">
        <v>51049</v>
      </c>
      <c r="L63" s="18">
        <v>52070</v>
      </c>
      <c r="M63" s="19">
        <f t="shared" ref="M63:R63" si="159">L63*(1+M$4)</f>
        <v>53111.4</v>
      </c>
      <c r="N63" s="19">
        <f t="shared" si="159"/>
        <v>54173.628000000004</v>
      </c>
      <c r="O63" s="19">
        <f t="shared" si="159"/>
        <v>55257.100560000006</v>
      </c>
      <c r="P63" s="19">
        <f t="shared" si="159"/>
        <v>56362.242571200004</v>
      </c>
      <c r="Q63" s="19">
        <f t="shared" si="159"/>
        <v>57489.487422624006</v>
      </c>
      <c r="R63" s="19">
        <f t="shared" si="159"/>
        <v>58639.277171076486</v>
      </c>
      <c r="S63" s="19">
        <f t="shared" ref="S63:AP63" si="160">R63*(1+S$4)</f>
        <v>59812.062714498017</v>
      </c>
      <c r="T63" s="19">
        <f t="shared" si="160"/>
        <v>61008.303968787979</v>
      </c>
      <c r="U63" s="19">
        <f t="shared" si="160"/>
        <v>62228.470048163741</v>
      </c>
      <c r="V63" s="19">
        <f t="shared" si="160"/>
        <v>63473.03944912702</v>
      </c>
      <c r="W63" s="19">
        <f t="shared" si="160"/>
        <v>64742.500238109562</v>
      </c>
      <c r="X63" s="19">
        <f t="shared" si="160"/>
        <v>66037.350242871747</v>
      </c>
      <c r="Y63" s="19">
        <f t="shared" si="160"/>
        <v>67358.09724772918</v>
      </c>
      <c r="Z63" s="19">
        <f t="shared" si="160"/>
        <v>68705.259192683763</v>
      </c>
      <c r="AA63" s="19">
        <f t="shared" si="160"/>
        <v>70079.364376537444</v>
      </c>
      <c r="AB63" s="19">
        <f t="shared" si="160"/>
        <v>71480.951664068198</v>
      </c>
      <c r="AC63" s="19">
        <f t="shared" si="160"/>
        <v>72910.570697349569</v>
      </c>
      <c r="AD63" s="19">
        <f t="shared" si="160"/>
        <v>74368.782111296561</v>
      </c>
      <c r="AE63" s="19">
        <f t="shared" si="160"/>
        <v>75856.157753522493</v>
      </c>
      <c r="AF63" s="19">
        <f t="shared" si="160"/>
        <v>77373.280908592948</v>
      </c>
      <c r="AG63" s="19">
        <f t="shared" si="160"/>
        <v>78920.746526764808</v>
      </c>
      <c r="AH63" s="19">
        <f t="shared" si="160"/>
        <v>80499.161457300099</v>
      </c>
      <c r="AI63" s="19">
        <f t="shared" si="160"/>
        <v>82109.144686446103</v>
      </c>
      <c r="AJ63" s="19">
        <f t="shared" si="160"/>
        <v>83751.327580175028</v>
      </c>
      <c r="AK63" s="19">
        <f t="shared" si="160"/>
        <v>85426.354131778528</v>
      </c>
      <c r="AL63" s="19">
        <f t="shared" si="160"/>
        <v>87134.881214414097</v>
      </c>
      <c r="AM63" s="19">
        <f t="shared" si="160"/>
        <v>88877.578838702379</v>
      </c>
      <c r="AN63" s="19">
        <f t="shared" si="160"/>
        <v>90655.130415476422</v>
      </c>
      <c r="AO63" s="19">
        <f t="shared" si="160"/>
        <v>92468.233023785957</v>
      </c>
      <c r="AP63" s="19">
        <f t="shared" si="160"/>
        <v>94317.59768426168</v>
      </c>
      <c r="AQ63" s="19">
        <f t="shared" ref="AQ63:CK63" si="161">AP63*(1+AQ$4)</f>
        <v>96203.94963794692</v>
      </c>
      <c r="AR63" s="19">
        <f t="shared" si="161"/>
        <v>98128.028630705856</v>
      </c>
      <c r="AS63" s="19">
        <f t="shared" si="161"/>
        <v>100090.58920331998</v>
      </c>
      <c r="AT63" s="19">
        <f t="shared" si="161"/>
        <v>102092.40098738638</v>
      </c>
      <c r="AU63" s="19">
        <f t="shared" si="161"/>
        <v>104134.24900713412</v>
      </c>
      <c r="AV63" s="19">
        <f t="shared" si="161"/>
        <v>106216.9339872768</v>
      </c>
      <c r="AW63" s="19">
        <f t="shared" si="161"/>
        <v>108341.27266702233</v>
      </c>
      <c r="AX63" s="19">
        <f t="shared" si="161"/>
        <v>110508.09812036279</v>
      </c>
      <c r="AY63" s="19">
        <f t="shared" si="161"/>
        <v>112718.26008277005</v>
      </c>
      <c r="AZ63" s="19">
        <f t="shared" si="161"/>
        <v>114972.62528442545</v>
      </c>
      <c r="BA63" s="19">
        <f t="shared" si="161"/>
        <v>117272.07779011397</v>
      </c>
      <c r="BB63" s="19">
        <f t="shared" si="161"/>
        <v>119617.51934591625</v>
      </c>
      <c r="BC63" s="19">
        <f t="shared" si="161"/>
        <v>122009.86973283459</v>
      </c>
      <c r="BD63" s="19">
        <f t="shared" si="161"/>
        <v>124450.06712749127</v>
      </c>
      <c r="BE63" s="19">
        <f t="shared" si="161"/>
        <v>126939.06847004111</v>
      </c>
      <c r="BF63" s="19">
        <f t="shared" si="161"/>
        <v>129477.84983944193</v>
      </c>
      <c r="BG63" s="19">
        <f t="shared" si="161"/>
        <v>132067.40683623077</v>
      </c>
      <c r="BH63" s="19">
        <f t="shared" si="161"/>
        <v>134708.75497295539</v>
      </c>
      <c r="BI63" s="19">
        <f t="shared" si="161"/>
        <v>137402.93007241449</v>
      </c>
      <c r="BJ63" s="19">
        <f t="shared" si="161"/>
        <v>140150.98867386277</v>
      </c>
      <c r="BK63" s="19">
        <f t="shared" si="161"/>
        <v>142954.00844734002</v>
      </c>
      <c r="BL63" s="19">
        <f t="shared" si="161"/>
        <v>145813.08861628681</v>
      </c>
      <c r="BM63" s="19">
        <f t="shared" si="161"/>
        <v>148729.35038861254</v>
      </c>
      <c r="BN63" s="19">
        <f t="shared" si="161"/>
        <v>151703.9373963848</v>
      </c>
      <c r="BO63" s="19">
        <f t="shared" si="161"/>
        <v>154738.01614431251</v>
      </c>
      <c r="BP63" s="19">
        <f t="shared" si="161"/>
        <v>157832.77646719877</v>
      </c>
      <c r="BQ63" s="19">
        <f t="shared" si="161"/>
        <v>160989.43199654276</v>
      </c>
      <c r="BR63" s="19">
        <f t="shared" si="161"/>
        <v>164209.22063647362</v>
      </c>
      <c r="BS63" s="19">
        <f t="shared" si="161"/>
        <v>167493.40504920308</v>
      </c>
      <c r="BT63" s="19">
        <f t="shared" si="161"/>
        <v>170843.27315018713</v>
      </c>
      <c r="BU63" s="19">
        <f t="shared" si="161"/>
        <v>174260.13861319088</v>
      </c>
      <c r="BV63" s="19">
        <f t="shared" si="161"/>
        <v>177745.3413854547</v>
      </c>
      <c r="BW63" s="19">
        <f t="shared" si="161"/>
        <v>181300.24821316378</v>
      </c>
      <c r="BX63" s="19">
        <f t="shared" si="161"/>
        <v>184926.25317742705</v>
      </c>
      <c r="BY63" s="19">
        <f t="shared" si="161"/>
        <v>188624.7782409756</v>
      </c>
      <c r="BZ63" s="19">
        <f t="shared" si="161"/>
        <v>192397.27380579512</v>
      </c>
      <c r="CA63" s="19">
        <f t="shared" si="161"/>
        <v>196245.21928191104</v>
      </c>
      <c r="CB63" s="19">
        <f t="shared" si="161"/>
        <v>200170.12366754925</v>
      </c>
      <c r="CC63" s="19">
        <f t="shared" si="161"/>
        <v>204173.52614090024</v>
      </c>
      <c r="CD63" s="19">
        <f t="shared" si="161"/>
        <v>208256.99666371825</v>
      </c>
      <c r="CE63" s="19">
        <f t="shared" si="161"/>
        <v>212422.13659699261</v>
      </c>
      <c r="CF63" s="19">
        <f t="shared" si="161"/>
        <v>216670.57932893248</v>
      </c>
      <c r="CG63" s="19">
        <f t="shared" si="161"/>
        <v>221003.99091551112</v>
      </c>
      <c r="CH63" s="19">
        <f t="shared" si="161"/>
        <v>225424.07073382134</v>
      </c>
      <c r="CI63" s="19">
        <f t="shared" si="161"/>
        <v>229932.55214849778</v>
      </c>
      <c r="CJ63" s="19">
        <f t="shared" si="161"/>
        <v>234531.20319146774</v>
      </c>
      <c r="CK63" s="19">
        <f t="shared" si="161"/>
        <v>239221.8272552971</v>
      </c>
      <c r="CL63" s="19"/>
    </row>
    <row r="64" spans="5:90" x14ac:dyDescent="0.25">
      <c r="E64" s="16" t="s">
        <v>23</v>
      </c>
      <c r="F64" s="23">
        <v>5</v>
      </c>
      <c r="G64" s="23">
        <v>12</v>
      </c>
      <c r="H64" s="18">
        <v>48927</v>
      </c>
      <c r="I64" s="18">
        <v>49906</v>
      </c>
      <c r="J64" s="18">
        <v>51563</v>
      </c>
      <c r="K64" s="18">
        <v>52594</v>
      </c>
      <c r="L64" s="18">
        <v>53646</v>
      </c>
      <c r="M64" s="19">
        <f t="shared" ref="M64:R64" si="162">L64*(1+M$4)</f>
        <v>54718.92</v>
      </c>
      <c r="N64" s="19">
        <f t="shared" si="162"/>
        <v>55813.2984</v>
      </c>
      <c r="O64" s="19">
        <f t="shared" si="162"/>
        <v>56929.564367999999</v>
      </c>
      <c r="P64" s="19">
        <f t="shared" si="162"/>
        <v>58068.155655360002</v>
      </c>
      <c r="Q64" s="19">
        <f t="shared" si="162"/>
        <v>59229.518768467206</v>
      </c>
      <c r="R64" s="19">
        <f t="shared" si="162"/>
        <v>60414.109143836547</v>
      </c>
      <c r="S64" s="19">
        <f t="shared" ref="S64:AP64" si="163">R64*(1+S$4)</f>
        <v>61622.391326713281</v>
      </c>
      <c r="T64" s="19">
        <f t="shared" si="163"/>
        <v>62854.839153247551</v>
      </c>
      <c r="U64" s="19">
        <f t="shared" si="163"/>
        <v>64111.935936312504</v>
      </c>
      <c r="V64" s="19">
        <f t="shared" si="163"/>
        <v>65394.174655038754</v>
      </c>
      <c r="W64" s="19">
        <f t="shared" si="163"/>
        <v>66702.058148139535</v>
      </c>
      <c r="X64" s="19">
        <f t="shared" si="163"/>
        <v>68036.099311102327</v>
      </c>
      <c r="Y64" s="19">
        <f t="shared" si="163"/>
        <v>69396.821297324379</v>
      </c>
      <c r="Z64" s="19">
        <f t="shared" si="163"/>
        <v>70784.757723270872</v>
      </c>
      <c r="AA64" s="19">
        <f t="shared" si="163"/>
        <v>72200.452877736287</v>
      </c>
      <c r="AB64" s="19">
        <f t="shared" si="163"/>
        <v>73644.461935291009</v>
      </c>
      <c r="AC64" s="19">
        <f t="shared" si="163"/>
        <v>75117.351173996823</v>
      </c>
      <c r="AD64" s="19">
        <f t="shared" si="163"/>
        <v>76619.698197476755</v>
      </c>
      <c r="AE64" s="19">
        <f t="shared" si="163"/>
        <v>78152.092161426292</v>
      </c>
      <c r="AF64" s="19">
        <f t="shared" si="163"/>
        <v>79715.134004654814</v>
      </c>
      <c r="AG64" s="19">
        <f t="shared" si="163"/>
        <v>81309.43668474791</v>
      </c>
      <c r="AH64" s="19">
        <f t="shared" si="163"/>
        <v>82935.625418442869</v>
      </c>
      <c r="AI64" s="19">
        <f t="shared" si="163"/>
        <v>84594.337926811728</v>
      </c>
      <c r="AJ64" s="19">
        <f t="shared" si="163"/>
        <v>86286.224685347959</v>
      </c>
      <c r="AK64" s="19">
        <f t="shared" si="163"/>
        <v>88011.949179054922</v>
      </c>
      <c r="AL64" s="19">
        <f t="shared" si="163"/>
        <v>89772.188162636026</v>
      </c>
      <c r="AM64" s="19">
        <f t="shared" si="163"/>
        <v>91567.631925888752</v>
      </c>
      <c r="AN64" s="19">
        <f t="shared" si="163"/>
        <v>93398.984564406535</v>
      </c>
      <c r="AO64" s="19">
        <f t="shared" si="163"/>
        <v>95266.964255694664</v>
      </c>
      <c r="AP64" s="19">
        <f t="shared" si="163"/>
        <v>97172.303540808556</v>
      </c>
      <c r="AQ64" s="19">
        <f t="shared" ref="AQ64:CK64" si="164">AP64*(1+AQ$4)</f>
        <v>99115.749611624735</v>
      </c>
      <c r="AR64" s="19">
        <f t="shared" si="164"/>
        <v>101098.06460385723</v>
      </c>
      <c r="AS64" s="19">
        <f t="shared" si="164"/>
        <v>103120.02589593438</v>
      </c>
      <c r="AT64" s="19">
        <f t="shared" si="164"/>
        <v>105182.42641385307</v>
      </c>
      <c r="AU64" s="19">
        <f t="shared" si="164"/>
        <v>107286.07494213013</v>
      </c>
      <c r="AV64" s="19">
        <f t="shared" si="164"/>
        <v>109431.79644097273</v>
      </c>
      <c r="AW64" s="19">
        <f t="shared" si="164"/>
        <v>111620.43236979218</v>
      </c>
      <c r="AX64" s="19">
        <f t="shared" si="164"/>
        <v>113852.84101718802</v>
      </c>
      <c r="AY64" s="19">
        <f t="shared" si="164"/>
        <v>116129.89783753178</v>
      </c>
      <c r="AZ64" s="19">
        <f t="shared" si="164"/>
        <v>118452.49579428243</v>
      </c>
      <c r="BA64" s="19">
        <f t="shared" si="164"/>
        <v>120821.54571016808</v>
      </c>
      <c r="BB64" s="19">
        <f t="shared" si="164"/>
        <v>123237.97662437144</v>
      </c>
      <c r="BC64" s="19">
        <f t="shared" si="164"/>
        <v>125702.73615685887</v>
      </c>
      <c r="BD64" s="19">
        <f t="shared" si="164"/>
        <v>128216.79087999604</v>
      </c>
      <c r="BE64" s="19">
        <f t="shared" si="164"/>
        <v>130781.12669759596</v>
      </c>
      <c r="BF64" s="19">
        <f t="shared" si="164"/>
        <v>133396.74923154787</v>
      </c>
      <c r="BG64" s="19">
        <f t="shared" si="164"/>
        <v>136064.68421617884</v>
      </c>
      <c r="BH64" s="19">
        <f t="shared" si="164"/>
        <v>138785.97790050242</v>
      </c>
      <c r="BI64" s="19">
        <f t="shared" si="164"/>
        <v>141561.69745851247</v>
      </c>
      <c r="BJ64" s="19">
        <f t="shared" si="164"/>
        <v>144392.93140768271</v>
      </c>
      <c r="BK64" s="19">
        <f t="shared" si="164"/>
        <v>147280.79003583637</v>
      </c>
      <c r="BL64" s="19">
        <f t="shared" si="164"/>
        <v>150226.40583655311</v>
      </c>
      <c r="BM64" s="19">
        <f t="shared" si="164"/>
        <v>153230.93395328417</v>
      </c>
      <c r="BN64" s="19">
        <f t="shared" si="164"/>
        <v>156295.55263234986</v>
      </c>
      <c r="BO64" s="19">
        <f t="shared" si="164"/>
        <v>159421.46368499685</v>
      </c>
      <c r="BP64" s="19">
        <f t="shared" si="164"/>
        <v>162609.89295869679</v>
      </c>
      <c r="BQ64" s="19">
        <f t="shared" si="164"/>
        <v>165862.09081787072</v>
      </c>
      <c r="BR64" s="19">
        <f t="shared" si="164"/>
        <v>169179.33263422814</v>
      </c>
      <c r="BS64" s="19">
        <f t="shared" si="164"/>
        <v>172562.91928691271</v>
      </c>
      <c r="BT64" s="19">
        <f t="shared" si="164"/>
        <v>176014.17767265099</v>
      </c>
      <c r="BU64" s="19">
        <f t="shared" si="164"/>
        <v>179534.461226104</v>
      </c>
      <c r="BV64" s="19">
        <f t="shared" si="164"/>
        <v>183125.1504506261</v>
      </c>
      <c r="BW64" s="19">
        <f t="shared" si="164"/>
        <v>186787.65345963862</v>
      </c>
      <c r="BX64" s="19">
        <f t="shared" si="164"/>
        <v>190523.4065288314</v>
      </c>
      <c r="BY64" s="19">
        <f t="shared" si="164"/>
        <v>194333.87465940803</v>
      </c>
      <c r="BZ64" s="19">
        <f t="shared" si="164"/>
        <v>198220.55215259618</v>
      </c>
      <c r="CA64" s="19">
        <f t="shared" si="164"/>
        <v>202184.9631956481</v>
      </c>
      <c r="CB64" s="19">
        <f t="shared" si="164"/>
        <v>206228.66245956108</v>
      </c>
      <c r="CC64" s="19">
        <f t="shared" si="164"/>
        <v>210353.2357087523</v>
      </c>
      <c r="CD64" s="19">
        <f t="shared" si="164"/>
        <v>214560.30042292734</v>
      </c>
      <c r="CE64" s="19">
        <f t="shared" si="164"/>
        <v>218851.50643138587</v>
      </c>
      <c r="CF64" s="19">
        <f t="shared" si="164"/>
        <v>223228.5365600136</v>
      </c>
      <c r="CG64" s="19">
        <f t="shared" si="164"/>
        <v>227693.10729121388</v>
      </c>
      <c r="CH64" s="19">
        <f t="shared" si="164"/>
        <v>232246.96943703815</v>
      </c>
      <c r="CI64" s="19">
        <f t="shared" si="164"/>
        <v>236891.90882577893</v>
      </c>
      <c r="CJ64" s="19">
        <f t="shared" si="164"/>
        <v>241629.74700229452</v>
      </c>
      <c r="CK64" s="19">
        <f t="shared" si="164"/>
        <v>246462.34194234043</v>
      </c>
      <c r="CL64" s="19"/>
    </row>
    <row r="65" spans="5:90" x14ac:dyDescent="0.25">
      <c r="E65" s="16" t="s">
        <v>23</v>
      </c>
      <c r="F65" s="23">
        <v>6</v>
      </c>
      <c r="G65" s="23">
        <v>12</v>
      </c>
      <c r="H65" s="18">
        <v>50408</v>
      </c>
      <c r="I65" s="18">
        <v>51416</v>
      </c>
      <c r="J65" s="18">
        <v>53098</v>
      </c>
      <c r="K65" s="18">
        <v>54160</v>
      </c>
      <c r="L65" s="18">
        <v>55243</v>
      </c>
      <c r="M65" s="19">
        <f t="shared" ref="M65:R65" si="165">L65*(1+M$4)</f>
        <v>56347.86</v>
      </c>
      <c r="N65" s="19">
        <f t="shared" si="165"/>
        <v>57474.817200000005</v>
      </c>
      <c r="O65" s="19">
        <f t="shared" si="165"/>
        <v>58624.313544000004</v>
      </c>
      <c r="P65" s="19">
        <f t="shared" si="165"/>
        <v>59796.799814880003</v>
      </c>
      <c r="Q65" s="19">
        <f t="shared" si="165"/>
        <v>60992.735811177605</v>
      </c>
      <c r="R65" s="19">
        <f t="shared" si="165"/>
        <v>62212.59052740116</v>
      </c>
      <c r="S65" s="19">
        <f t="shared" ref="S65:AP65" si="166">R65*(1+S$4)</f>
        <v>63456.842337949187</v>
      </c>
      <c r="T65" s="19">
        <f t="shared" si="166"/>
        <v>64725.979184708172</v>
      </c>
      <c r="U65" s="19">
        <f t="shared" si="166"/>
        <v>66020.498768402336</v>
      </c>
      <c r="V65" s="19">
        <f t="shared" si="166"/>
        <v>67340.908743770386</v>
      </c>
      <c r="W65" s="19">
        <f t="shared" si="166"/>
        <v>68687.7269186458</v>
      </c>
      <c r="X65" s="19">
        <f t="shared" si="166"/>
        <v>70061.481457018715</v>
      </c>
      <c r="Y65" s="19">
        <f t="shared" si="166"/>
        <v>71462.711086159092</v>
      </c>
      <c r="Z65" s="19">
        <f t="shared" si="166"/>
        <v>72891.965307882274</v>
      </c>
      <c r="AA65" s="19">
        <f t="shared" si="166"/>
        <v>74349.804614039924</v>
      </c>
      <c r="AB65" s="19">
        <f t="shared" si="166"/>
        <v>75836.800706320719</v>
      </c>
      <c r="AC65" s="19">
        <f t="shared" si="166"/>
        <v>77353.53672044714</v>
      </c>
      <c r="AD65" s="19">
        <f t="shared" si="166"/>
        <v>78900.607454856086</v>
      </c>
      <c r="AE65" s="19">
        <f t="shared" si="166"/>
        <v>80478.619603953208</v>
      </c>
      <c r="AF65" s="19">
        <f t="shared" si="166"/>
        <v>82088.19199603227</v>
      </c>
      <c r="AG65" s="19">
        <f t="shared" si="166"/>
        <v>83729.955835952918</v>
      </c>
      <c r="AH65" s="19">
        <f t="shared" si="166"/>
        <v>85404.554952671984</v>
      </c>
      <c r="AI65" s="19">
        <f t="shared" si="166"/>
        <v>87112.646051725431</v>
      </c>
      <c r="AJ65" s="19">
        <f t="shared" si="166"/>
        <v>88854.89897275994</v>
      </c>
      <c r="AK65" s="19">
        <f t="shared" si="166"/>
        <v>90631.996952215137</v>
      </c>
      <c r="AL65" s="19">
        <f t="shared" si="166"/>
        <v>92444.636891259448</v>
      </c>
      <c r="AM65" s="19">
        <f t="shared" si="166"/>
        <v>94293.529629084645</v>
      </c>
      <c r="AN65" s="19">
        <f t="shared" si="166"/>
        <v>96179.400221666336</v>
      </c>
      <c r="AO65" s="19">
        <f t="shared" si="166"/>
        <v>98102.988226099667</v>
      </c>
      <c r="AP65" s="19">
        <f t="shared" si="166"/>
        <v>100065.04799062166</v>
      </c>
      <c r="AQ65" s="19">
        <f t="shared" ref="AQ65:CK65" si="167">AP65*(1+AQ$4)</f>
        <v>102066.3489504341</v>
      </c>
      <c r="AR65" s="19">
        <f t="shared" si="167"/>
        <v>104107.67592944278</v>
      </c>
      <c r="AS65" s="19">
        <f t="shared" si="167"/>
        <v>106189.82944803164</v>
      </c>
      <c r="AT65" s="19">
        <f t="shared" si="167"/>
        <v>108313.62603699227</v>
      </c>
      <c r="AU65" s="19">
        <f t="shared" si="167"/>
        <v>110479.89855773211</v>
      </c>
      <c r="AV65" s="19">
        <f t="shared" si="167"/>
        <v>112689.49652888675</v>
      </c>
      <c r="AW65" s="19">
        <f t="shared" si="167"/>
        <v>114943.28645946449</v>
      </c>
      <c r="AX65" s="19">
        <f t="shared" si="167"/>
        <v>117242.15218865378</v>
      </c>
      <c r="AY65" s="19">
        <f t="shared" si="167"/>
        <v>119586.99523242685</v>
      </c>
      <c r="AZ65" s="19">
        <f t="shared" si="167"/>
        <v>121978.73513707539</v>
      </c>
      <c r="BA65" s="19">
        <f t="shared" si="167"/>
        <v>124418.30983981689</v>
      </c>
      <c r="BB65" s="19">
        <f t="shared" si="167"/>
        <v>126906.67603661324</v>
      </c>
      <c r="BC65" s="19">
        <f t="shared" si="167"/>
        <v>129444.80955734551</v>
      </c>
      <c r="BD65" s="19">
        <f t="shared" si="167"/>
        <v>132033.70574849242</v>
      </c>
      <c r="BE65" s="19">
        <f t="shared" si="167"/>
        <v>134674.37986346227</v>
      </c>
      <c r="BF65" s="19">
        <f t="shared" si="167"/>
        <v>137367.8674607315</v>
      </c>
      <c r="BG65" s="19">
        <f t="shared" si="167"/>
        <v>140115.22480994614</v>
      </c>
      <c r="BH65" s="19">
        <f t="shared" si="167"/>
        <v>142917.52930614506</v>
      </c>
      <c r="BI65" s="19">
        <f t="shared" si="167"/>
        <v>145775.87989226796</v>
      </c>
      <c r="BJ65" s="19">
        <f t="shared" si="167"/>
        <v>148691.3974901133</v>
      </c>
      <c r="BK65" s="19">
        <f t="shared" si="167"/>
        <v>151665.22543991558</v>
      </c>
      <c r="BL65" s="19">
        <f t="shared" si="167"/>
        <v>154698.5299487139</v>
      </c>
      <c r="BM65" s="19">
        <f t="shared" si="167"/>
        <v>157792.50054768819</v>
      </c>
      <c r="BN65" s="19">
        <f t="shared" si="167"/>
        <v>160948.35055864195</v>
      </c>
      <c r="BO65" s="19">
        <f t="shared" si="167"/>
        <v>164167.3175698148</v>
      </c>
      <c r="BP65" s="19">
        <f t="shared" si="167"/>
        <v>167450.66392121109</v>
      </c>
      <c r="BQ65" s="19">
        <f t="shared" si="167"/>
        <v>170799.67719963531</v>
      </c>
      <c r="BR65" s="19">
        <f t="shared" si="167"/>
        <v>174215.67074362803</v>
      </c>
      <c r="BS65" s="19">
        <f t="shared" si="167"/>
        <v>177699.98415850059</v>
      </c>
      <c r="BT65" s="19">
        <f t="shared" si="167"/>
        <v>181253.98384167062</v>
      </c>
      <c r="BU65" s="19">
        <f t="shared" si="167"/>
        <v>184879.06351850403</v>
      </c>
      <c r="BV65" s="19">
        <f t="shared" si="167"/>
        <v>188576.64478887411</v>
      </c>
      <c r="BW65" s="19">
        <f t="shared" si="167"/>
        <v>192348.1776846516</v>
      </c>
      <c r="BX65" s="19">
        <f t="shared" si="167"/>
        <v>196195.14123834463</v>
      </c>
      <c r="BY65" s="19">
        <f t="shared" si="167"/>
        <v>200119.04406311153</v>
      </c>
      <c r="BZ65" s="19">
        <f t="shared" si="167"/>
        <v>204121.42494437378</v>
      </c>
      <c r="CA65" s="19">
        <f t="shared" si="167"/>
        <v>208203.85344326127</v>
      </c>
      <c r="CB65" s="19">
        <f t="shared" si="167"/>
        <v>212367.93051212651</v>
      </c>
      <c r="CC65" s="19">
        <f t="shared" si="167"/>
        <v>216615.28912236905</v>
      </c>
      <c r="CD65" s="19">
        <f t="shared" si="167"/>
        <v>220947.59490481645</v>
      </c>
      <c r="CE65" s="19">
        <f t="shared" si="167"/>
        <v>225366.54680291278</v>
      </c>
      <c r="CF65" s="19">
        <f t="shared" si="167"/>
        <v>229873.87773897103</v>
      </c>
      <c r="CG65" s="19">
        <f t="shared" si="167"/>
        <v>234471.35529375044</v>
      </c>
      <c r="CH65" s="19">
        <f t="shared" si="167"/>
        <v>239160.78239962546</v>
      </c>
      <c r="CI65" s="19">
        <f t="shared" si="167"/>
        <v>243943.99804761796</v>
      </c>
      <c r="CJ65" s="19">
        <f t="shared" si="167"/>
        <v>248822.87800857032</v>
      </c>
      <c r="CK65" s="19">
        <f t="shared" si="167"/>
        <v>253799.33556874172</v>
      </c>
      <c r="CL65" s="19"/>
    </row>
    <row r="66" spans="5:90" x14ac:dyDescent="0.25">
      <c r="E66" s="16" t="s">
        <v>23</v>
      </c>
      <c r="F66" s="23">
        <v>7</v>
      </c>
      <c r="G66" s="23">
        <v>12</v>
      </c>
      <c r="H66" s="18">
        <v>51728</v>
      </c>
      <c r="I66" s="18">
        <v>52763</v>
      </c>
      <c r="J66" s="18">
        <v>54501</v>
      </c>
      <c r="K66" s="18">
        <v>55591</v>
      </c>
      <c r="L66" s="18">
        <v>56703</v>
      </c>
      <c r="M66" s="19">
        <f t="shared" ref="M66:R66" si="168">L66*(1+M$4)</f>
        <v>57837.06</v>
      </c>
      <c r="N66" s="19">
        <f t="shared" si="168"/>
        <v>58993.801200000002</v>
      </c>
      <c r="O66" s="19">
        <f t="shared" si="168"/>
        <v>60173.677224000006</v>
      </c>
      <c r="P66" s="19">
        <f t="shared" si="168"/>
        <v>61377.150768480009</v>
      </c>
      <c r="Q66" s="19">
        <f t="shared" si="168"/>
        <v>62604.693783849609</v>
      </c>
      <c r="R66" s="19">
        <f t="shared" si="168"/>
        <v>63856.787659526599</v>
      </c>
      <c r="S66" s="19">
        <f t="shared" ref="S66:AP66" si="169">R66*(1+S$4)</f>
        <v>65133.923412717129</v>
      </c>
      <c r="T66" s="19">
        <f t="shared" si="169"/>
        <v>66436.601880971473</v>
      </c>
      <c r="U66" s="19">
        <f t="shared" si="169"/>
        <v>67765.333918590899</v>
      </c>
      <c r="V66" s="19">
        <f t="shared" si="169"/>
        <v>69120.640596962723</v>
      </c>
      <c r="W66" s="19">
        <f t="shared" si="169"/>
        <v>70503.053408901978</v>
      </c>
      <c r="X66" s="19">
        <f t="shared" si="169"/>
        <v>71913.114477080017</v>
      </c>
      <c r="Y66" s="19">
        <f t="shared" si="169"/>
        <v>73351.376766621615</v>
      </c>
      <c r="Z66" s="19">
        <f t="shared" si="169"/>
        <v>74818.404301954055</v>
      </c>
      <c r="AA66" s="19">
        <f t="shared" si="169"/>
        <v>76314.772387993144</v>
      </c>
      <c r="AB66" s="19">
        <f t="shared" si="169"/>
        <v>77841.067835753012</v>
      </c>
      <c r="AC66" s="19">
        <f t="shared" si="169"/>
        <v>79397.889192468079</v>
      </c>
      <c r="AD66" s="19">
        <f t="shared" si="169"/>
        <v>80985.846976317436</v>
      </c>
      <c r="AE66" s="19">
        <f t="shared" si="169"/>
        <v>82605.563915843784</v>
      </c>
      <c r="AF66" s="19">
        <f t="shared" si="169"/>
        <v>84257.675194160664</v>
      </c>
      <c r="AG66" s="19">
        <f t="shared" si="169"/>
        <v>85942.828698043872</v>
      </c>
      <c r="AH66" s="19">
        <f t="shared" si="169"/>
        <v>87661.685272004746</v>
      </c>
      <c r="AI66" s="19">
        <f t="shared" si="169"/>
        <v>89414.918977444846</v>
      </c>
      <c r="AJ66" s="19">
        <f t="shared" si="169"/>
        <v>91203.217356993744</v>
      </c>
      <c r="AK66" s="19">
        <f t="shared" si="169"/>
        <v>93027.281704133624</v>
      </c>
      <c r="AL66" s="19">
        <f t="shared" si="169"/>
        <v>94887.827338216302</v>
      </c>
      <c r="AM66" s="19">
        <f t="shared" si="169"/>
        <v>96785.583884980631</v>
      </c>
      <c r="AN66" s="19">
        <f t="shared" si="169"/>
        <v>98721.295562680243</v>
      </c>
      <c r="AO66" s="19">
        <f t="shared" si="169"/>
        <v>100695.72147393385</v>
      </c>
      <c r="AP66" s="19">
        <f t="shared" si="169"/>
        <v>102709.63590341253</v>
      </c>
      <c r="AQ66" s="19">
        <f t="shared" ref="AQ66:CK66" si="170">AP66*(1+AQ$4)</f>
        <v>104763.82862148079</v>
      </c>
      <c r="AR66" s="19">
        <f t="shared" si="170"/>
        <v>106859.10519391041</v>
      </c>
      <c r="AS66" s="19">
        <f t="shared" si="170"/>
        <v>108996.28729778861</v>
      </c>
      <c r="AT66" s="19">
        <f t="shared" si="170"/>
        <v>111176.21304374438</v>
      </c>
      <c r="AU66" s="19">
        <f t="shared" si="170"/>
        <v>113399.73730461928</v>
      </c>
      <c r="AV66" s="19">
        <f t="shared" si="170"/>
        <v>115667.73205071167</v>
      </c>
      <c r="AW66" s="19">
        <f t="shared" si="170"/>
        <v>117981.0866917259</v>
      </c>
      <c r="AX66" s="19">
        <f t="shared" si="170"/>
        <v>120340.70842556041</v>
      </c>
      <c r="AY66" s="19">
        <f t="shared" si="170"/>
        <v>122747.52259407162</v>
      </c>
      <c r="AZ66" s="19">
        <f t="shared" si="170"/>
        <v>125202.47304595305</v>
      </c>
      <c r="BA66" s="19">
        <f t="shared" si="170"/>
        <v>127706.52250687212</v>
      </c>
      <c r="BB66" s="19">
        <f t="shared" si="170"/>
        <v>130260.65295700956</v>
      </c>
      <c r="BC66" s="19">
        <f t="shared" si="170"/>
        <v>132865.86601614975</v>
      </c>
      <c r="BD66" s="19">
        <f t="shared" si="170"/>
        <v>135523.18333647275</v>
      </c>
      <c r="BE66" s="19">
        <f t="shared" si="170"/>
        <v>138233.6470032022</v>
      </c>
      <c r="BF66" s="19">
        <f t="shared" si="170"/>
        <v>140998.31994326625</v>
      </c>
      <c r="BG66" s="19">
        <f t="shared" si="170"/>
        <v>143818.28634213159</v>
      </c>
      <c r="BH66" s="19">
        <f t="shared" si="170"/>
        <v>146694.65206897422</v>
      </c>
      <c r="BI66" s="19">
        <f t="shared" si="170"/>
        <v>149628.54511035371</v>
      </c>
      <c r="BJ66" s="19">
        <f t="shared" si="170"/>
        <v>152621.11601256079</v>
      </c>
      <c r="BK66" s="19">
        <f t="shared" si="170"/>
        <v>155673.53833281199</v>
      </c>
      <c r="BL66" s="19">
        <f t="shared" si="170"/>
        <v>158787.00909946824</v>
      </c>
      <c r="BM66" s="19">
        <f t="shared" si="170"/>
        <v>161962.7492814576</v>
      </c>
      <c r="BN66" s="19">
        <f t="shared" si="170"/>
        <v>165202.00426708674</v>
      </c>
      <c r="BO66" s="19">
        <f t="shared" si="170"/>
        <v>168506.04435242849</v>
      </c>
      <c r="BP66" s="19">
        <f t="shared" si="170"/>
        <v>171876.16523947706</v>
      </c>
      <c r="BQ66" s="19">
        <f t="shared" si="170"/>
        <v>175313.6885442666</v>
      </c>
      <c r="BR66" s="19">
        <f t="shared" si="170"/>
        <v>178819.96231515193</v>
      </c>
      <c r="BS66" s="19">
        <f t="shared" si="170"/>
        <v>182396.36156145498</v>
      </c>
      <c r="BT66" s="19">
        <f t="shared" si="170"/>
        <v>186044.28879268409</v>
      </c>
      <c r="BU66" s="19">
        <f t="shared" si="170"/>
        <v>189765.17456853777</v>
      </c>
      <c r="BV66" s="19">
        <f t="shared" si="170"/>
        <v>193560.47805990852</v>
      </c>
      <c r="BW66" s="19">
        <f t="shared" si="170"/>
        <v>197431.68762110668</v>
      </c>
      <c r="BX66" s="19">
        <f t="shared" si="170"/>
        <v>201380.32137352883</v>
      </c>
      <c r="BY66" s="19">
        <f t="shared" si="170"/>
        <v>205407.9278009994</v>
      </c>
      <c r="BZ66" s="19">
        <f t="shared" si="170"/>
        <v>209516.08635701941</v>
      </c>
      <c r="CA66" s="19">
        <f t="shared" si="170"/>
        <v>213706.4080841598</v>
      </c>
      <c r="CB66" s="19">
        <f t="shared" si="170"/>
        <v>217980.53624584302</v>
      </c>
      <c r="CC66" s="19">
        <f t="shared" si="170"/>
        <v>222340.14697075987</v>
      </c>
      <c r="CD66" s="19">
        <f t="shared" si="170"/>
        <v>226786.94991017508</v>
      </c>
      <c r="CE66" s="19">
        <f t="shared" si="170"/>
        <v>231322.68890837859</v>
      </c>
      <c r="CF66" s="19">
        <f t="shared" si="170"/>
        <v>235949.14268654617</v>
      </c>
      <c r="CG66" s="19">
        <f t="shared" si="170"/>
        <v>240668.12554027711</v>
      </c>
      <c r="CH66" s="19">
        <f t="shared" si="170"/>
        <v>245481.48805108265</v>
      </c>
      <c r="CI66" s="19">
        <f t="shared" si="170"/>
        <v>250391.11781210432</v>
      </c>
      <c r="CJ66" s="19">
        <f t="shared" si="170"/>
        <v>255398.94016834642</v>
      </c>
      <c r="CK66" s="19">
        <f t="shared" si="170"/>
        <v>260506.91897171337</v>
      </c>
      <c r="CL66" s="19"/>
    </row>
    <row r="67" spans="5:90" x14ac:dyDescent="0.25">
      <c r="E67" s="16" t="s">
        <v>23</v>
      </c>
      <c r="F67" s="23">
        <v>8</v>
      </c>
      <c r="G67" s="23">
        <v>12</v>
      </c>
      <c r="H67" s="18">
        <v>53129</v>
      </c>
      <c r="I67" s="18">
        <v>54192</v>
      </c>
      <c r="J67" s="18">
        <v>55991</v>
      </c>
      <c r="K67" s="18">
        <v>57111</v>
      </c>
      <c r="L67" s="18">
        <v>58253</v>
      </c>
      <c r="M67" s="19">
        <f t="shared" ref="M67:R67" si="171">L67*(1+M$4)</f>
        <v>59418.06</v>
      </c>
      <c r="N67" s="19">
        <f t="shared" si="171"/>
        <v>60606.421199999997</v>
      </c>
      <c r="O67" s="19">
        <f t="shared" si="171"/>
        <v>61818.549623999999</v>
      </c>
      <c r="P67" s="19">
        <f t="shared" si="171"/>
        <v>63054.920616479998</v>
      </c>
      <c r="Q67" s="19">
        <f t="shared" si="171"/>
        <v>64316.019028809598</v>
      </c>
      <c r="R67" s="19">
        <f t="shared" si="171"/>
        <v>65602.339409385793</v>
      </c>
      <c r="S67" s="19">
        <f t="shared" ref="S67:AP67" si="172">R67*(1+S$4)</f>
        <v>66914.386197573505</v>
      </c>
      <c r="T67" s="19">
        <f t="shared" si="172"/>
        <v>68252.673921524984</v>
      </c>
      <c r="U67" s="19">
        <f t="shared" si="172"/>
        <v>69617.727399955489</v>
      </c>
      <c r="V67" s="19">
        <f t="shared" si="172"/>
        <v>71010.081947954604</v>
      </c>
      <c r="W67" s="19">
        <f t="shared" si="172"/>
        <v>72430.283586913691</v>
      </c>
      <c r="X67" s="19">
        <f t="shared" si="172"/>
        <v>73878.889258651965</v>
      </c>
      <c r="Y67" s="19">
        <f t="shared" si="172"/>
        <v>75356.467043825003</v>
      </c>
      <c r="Z67" s="19">
        <f t="shared" si="172"/>
        <v>76863.596384701508</v>
      </c>
      <c r="AA67" s="19">
        <f t="shared" si="172"/>
        <v>78400.868312395542</v>
      </c>
      <c r="AB67" s="19">
        <f t="shared" si="172"/>
        <v>79968.885678643448</v>
      </c>
      <c r="AC67" s="19">
        <f t="shared" si="172"/>
        <v>81568.263392216322</v>
      </c>
      <c r="AD67" s="19">
        <f t="shared" si="172"/>
        <v>83199.628660060655</v>
      </c>
      <c r="AE67" s="19">
        <f t="shared" si="172"/>
        <v>84863.621233261874</v>
      </c>
      <c r="AF67" s="19">
        <f t="shared" si="172"/>
        <v>86560.89365792711</v>
      </c>
      <c r="AG67" s="19">
        <f t="shared" si="172"/>
        <v>88292.111531085655</v>
      </c>
      <c r="AH67" s="19">
        <f t="shared" si="172"/>
        <v>90057.953761707366</v>
      </c>
      <c r="AI67" s="19">
        <f t="shared" si="172"/>
        <v>91859.112836941509</v>
      </c>
      <c r="AJ67" s="19">
        <f t="shared" si="172"/>
        <v>93696.295093680339</v>
      </c>
      <c r="AK67" s="19">
        <f t="shared" si="172"/>
        <v>95570.220995553944</v>
      </c>
      <c r="AL67" s="19">
        <f t="shared" si="172"/>
        <v>97481.625415465023</v>
      </c>
      <c r="AM67" s="19">
        <f t="shared" si="172"/>
        <v>99431.257923774319</v>
      </c>
      <c r="AN67" s="19">
        <f t="shared" si="172"/>
        <v>101419.88308224981</v>
      </c>
      <c r="AO67" s="19">
        <f t="shared" si="172"/>
        <v>103448.28074389481</v>
      </c>
      <c r="AP67" s="19">
        <f t="shared" si="172"/>
        <v>105517.24635877271</v>
      </c>
      <c r="AQ67" s="19">
        <f t="shared" ref="AQ67:CK67" si="173">AP67*(1+AQ$4)</f>
        <v>107627.59128594816</v>
      </c>
      <c r="AR67" s="19">
        <f t="shared" si="173"/>
        <v>109780.14311166713</v>
      </c>
      <c r="AS67" s="19">
        <f t="shared" si="173"/>
        <v>111975.74597390047</v>
      </c>
      <c r="AT67" s="19">
        <f t="shared" si="173"/>
        <v>114215.26089337848</v>
      </c>
      <c r="AU67" s="19">
        <f t="shared" si="173"/>
        <v>116499.56611124605</v>
      </c>
      <c r="AV67" s="19">
        <f t="shared" si="173"/>
        <v>118829.55743347097</v>
      </c>
      <c r="AW67" s="19">
        <f t="shared" si="173"/>
        <v>121206.14858214039</v>
      </c>
      <c r="AX67" s="19">
        <f t="shared" si="173"/>
        <v>123630.2715537832</v>
      </c>
      <c r="AY67" s="19">
        <f t="shared" si="173"/>
        <v>126102.87698485886</v>
      </c>
      <c r="AZ67" s="19">
        <f t="shared" si="173"/>
        <v>128624.93452455604</v>
      </c>
      <c r="BA67" s="19">
        <f t="shared" si="173"/>
        <v>131197.43321504717</v>
      </c>
      <c r="BB67" s="19">
        <f t="shared" si="173"/>
        <v>133821.38187934813</v>
      </c>
      <c r="BC67" s="19">
        <f t="shared" si="173"/>
        <v>136497.80951693509</v>
      </c>
      <c r="BD67" s="19">
        <f t="shared" si="173"/>
        <v>139227.76570727379</v>
      </c>
      <c r="BE67" s="19">
        <f t="shared" si="173"/>
        <v>142012.32102141928</v>
      </c>
      <c r="BF67" s="19">
        <f t="shared" si="173"/>
        <v>144852.56744184767</v>
      </c>
      <c r="BG67" s="19">
        <f t="shared" si="173"/>
        <v>147749.61879068462</v>
      </c>
      <c r="BH67" s="19">
        <f t="shared" si="173"/>
        <v>150704.6111664983</v>
      </c>
      <c r="BI67" s="19">
        <f t="shared" si="173"/>
        <v>153718.70338982827</v>
      </c>
      <c r="BJ67" s="19">
        <f t="shared" si="173"/>
        <v>156793.07745762484</v>
      </c>
      <c r="BK67" s="19">
        <f t="shared" si="173"/>
        <v>159928.93900677733</v>
      </c>
      <c r="BL67" s="19">
        <f t="shared" si="173"/>
        <v>163127.51778691288</v>
      </c>
      <c r="BM67" s="19">
        <f t="shared" si="173"/>
        <v>166390.06814265114</v>
      </c>
      <c r="BN67" s="19">
        <f t="shared" si="173"/>
        <v>169717.86950550418</v>
      </c>
      <c r="BO67" s="19">
        <f t="shared" si="173"/>
        <v>173112.22689561427</v>
      </c>
      <c r="BP67" s="19">
        <f t="shared" si="173"/>
        <v>176574.47143352655</v>
      </c>
      <c r="BQ67" s="19">
        <f t="shared" si="173"/>
        <v>180105.96086219707</v>
      </c>
      <c r="BR67" s="19">
        <f t="shared" si="173"/>
        <v>183708.08007944102</v>
      </c>
      <c r="BS67" s="19">
        <f t="shared" si="173"/>
        <v>187382.24168102985</v>
      </c>
      <c r="BT67" s="19">
        <f t="shared" si="173"/>
        <v>191129.88651465045</v>
      </c>
      <c r="BU67" s="19">
        <f t="shared" si="173"/>
        <v>194952.48424494348</v>
      </c>
      <c r="BV67" s="19">
        <f t="shared" si="173"/>
        <v>198851.53392984235</v>
      </c>
      <c r="BW67" s="19">
        <f t="shared" si="173"/>
        <v>202828.56460843919</v>
      </c>
      <c r="BX67" s="19">
        <f t="shared" si="173"/>
        <v>206885.13590060797</v>
      </c>
      <c r="BY67" s="19">
        <f t="shared" si="173"/>
        <v>211022.83861862012</v>
      </c>
      <c r="BZ67" s="19">
        <f t="shared" si="173"/>
        <v>215243.29539099254</v>
      </c>
      <c r="CA67" s="19">
        <f t="shared" si="173"/>
        <v>219548.1612988124</v>
      </c>
      <c r="CB67" s="19">
        <f t="shared" si="173"/>
        <v>223939.12452478864</v>
      </c>
      <c r="CC67" s="19">
        <f t="shared" si="173"/>
        <v>228417.90701528441</v>
      </c>
      <c r="CD67" s="19">
        <f t="shared" si="173"/>
        <v>232986.26515559011</v>
      </c>
      <c r="CE67" s="19">
        <f t="shared" si="173"/>
        <v>237645.99045870191</v>
      </c>
      <c r="CF67" s="19">
        <f t="shared" si="173"/>
        <v>242398.91026787597</v>
      </c>
      <c r="CG67" s="19">
        <f t="shared" si="173"/>
        <v>247246.8884732335</v>
      </c>
      <c r="CH67" s="19">
        <f t="shared" si="173"/>
        <v>252191.82624269818</v>
      </c>
      <c r="CI67" s="19">
        <f t="shared" si="173"/>
        <v>257235.66276755216</v>
      </c>
      <c r="CJ67" s="19">
        <f t="shared" si="173"/>
        <v>262380.37602290319</v>
      </c>
      <c r="CK67" s="19">
        <f t="shared" si="173"/>
        <v>267627.98354336125</v>
      </c>
      <c r="CL67" s="19"/>
    </row>
    <row r="68" spans="5:90" x14ac:dyDescent="0.25">
      <c r="E68" s="16" t="s">
        <v>23</v>
      </c>
      <c r="F68" s="23">
        <v>9</v>
      </c>
      <c r="G68" s="23">
        <v>12</v>
      </c>
      <c r="H68" s="18">
        <v>54774</v>
      </c>
      <c r="I68" s="18">
        <v>55869</v>
      </c>
      <c r="J68" s="18">
        <v>57707</v>
      </c>
      <c r="K68" s="18">
        <v>58861</v>
      </c>
      <c r="L68" s="18">
        <v>60038</v>
      </c>
      <c r="M68" s="19">
        <f t="shared" ref="M68:R68" si="174">L68*(1+M$4)</f>
        <v>61238.76</v>
      </c>
      <c r="N68" s="19">
        <f t="shared" si="174"/>
        <v>62463.535200000006</v>
      </c>
      <c r="O68" s="19">
        <f t="shared" si="174"/>
        <v>63712.805904000008</v>
      </c>
      <c r="P68" s="19">
        <f t="shared" si="174"/>
        <v>64987.062022080012</v>
      </c>
      <c r="Q68" s="19">
        <f t="shared" si="174"/>
        <v>66286.803262521615</v>
      </c>
      <c r="R68" s="19">
        <f t="shared" si="174"/>
        <v>67612.539327772043</v>
      </c>
      <c r="S68" s="19">
        <f t="shared" ref="S68:AP68" si="175">R68*(1+S$4)</f>
        <v>68964.790114327479</v>
      </c>
      <c r="T68" s="19">
        <f t="shared" si="175"/>
        <v>70344.085916614029</v>
      </c>
      <c r="U68" s="19">
        <f t="shared" si="175"/>
        <v>71750.967634946312</v>
      </c>
      <c r="V68" s="19">
        <f t="shared" si="175"/>
        <v>73185.986987645243</v>
      </c>
      <c r="W68" s="19">
        <f t="shared" si="175"/>
        <v>74649.706727398152</v>
      </c>
      <c r="X68" s="19">
        <f t="shared" si="175"/>
        <v>76142.700861946112</v>
      </c>
      <c r="Y68" s="19">
        <f t="shared" si="175"/>
        <v>77665.554879185031</v>
      </c>
      <c r="Z68" s="19">
        <f t="shared" si="175"/>
        <v>79218.865976768735</v>
      </c>
      <c r="AA68" s="19">
        <f t="shared" si="175"/>
        <v>80803.243296304106</v>
      </c>
      <c r="AB68" s="19">
        <f t="shared" si="175"/>
        <v>82419.308162230183</v>
      </c>
      <c r="AC68" s="19">
        <f t="shared" si="175"/>
        <v>84067.694325474789</v>
      </c>
      <c r="AD68" s="19">
        <f t="shared" si="175"/>
        <v>85749.048211984293</v>
      </c>
      <c r="AE68" s="19">
        <f t="shared" si="175"/>
        <v>87464.029176223979</v>
      </c>
      <c r="AF68" s="19">
        <f t="shared" si="175"/>
        <v>89213.309759748459</v>
      </c>
      <c r="AG68" s="19">
        <f t="shared" si="175"/>
        <v>90997.57595494343</v>
      </c>
      <c r="AH68" s="19">
        <f t="shared" si="175"/>
        <v>92817.527474042305</v>
      </c>
      <c r="AI68" s="19">
        <f t="shared" si="175"/>
        <v>94673.878023523153</v>
      </c>
      <c r="AJ68" s="19">
        <f t="shared" si="175"/>
        <v>96567.355583993616</v>
      </c>
      <c r="AK68" s="19">
        <f t="shared" si="175"/>
        <v>98498.702695673492</v>
      </c>
      <c r="AL68" s="19">
        <f t="shared" si="175"/>
        <v>100468.67674958696</v>
      </c>
      <c r="AM68" s="19">
        <f t="shared" si="175"/>
        <v>102478.0502845787</v>
      </c>
      <c r="AN68" s="19">
        <f t="shared" si="175"/>
        <v>104527.61129027027</v>
      </c>
      <c r="AO68" s="19">
        <f t="shared" si="175"/>
        <v>106618.16351607569</v>
      </c>
      <c r="AP68" s="19">
        <f t="shared" si="175"/>
        <v>108750.5267863972</v>
      </c>
      <c r="AQ68" s="19">
        <f t="shared" ref="AQ68:CK68" si="176">AP68*(1+AQ$4)</f>
        <v>110925.53732212514</v>
      </c>
      <c r="AR68" s="19">
        <f t="shared" si="176"/>
        <v>113144.04806856764</v>
      </c>
      <c r="AS68" s="19">
        <f t="shared" si="176"/>
        <v>115406.929029939</v>
      </c>
      <c r="AT68" s="19">
        <f t="shared" si="176"/>
        <v>117715.06761053778</v>
      </c>
      <c r="AU68" s="19">
        <f t="shared" si="176"/>
        <v>120069.36896274854</v>
      </c>
      <c r="AV68" s="19">
        <f t="shared" si="176"/>
        <v>122470.75634200351</v>
      </c>
      <c r="AW68" s="19">
        <f t="shared" si="176"/>
        <v>124920.17146884359</v>
      </c>
      <c r="AX68" s="19">
        <f t="shared" si="176"/>
        <v>127418.57489822047</v>
      </c>
      <c r="AY68" s="19">
        <f t="shared" si="176"/>
        <v>129966.94639618488</v>
      </c>
      <c r="AZ68" s="19">
        <f t="shared" si="176"/>
        <v>132566.28532410858</v>
      </c>
      <c r="BA68" s="19">
        <f t="shared" si="176"/>
        <v>135217.61103059075</v>
      </c>
      <c r="BB68" s="19">
        <f t="shared" si="176"/>
        <v>137921.96325120257</v>
      </c>
      <c r="BC68" s="19">
        <f t="shared" si="176"/>
        <v>140680.40251622663</v>
      </c>
      <c r="BD68" s="19">
        <f t="shared" si="176"/>
        <v>143494.01056655118</v>
      </c>
      <c r="BE68" s="19">
        <f t="shared" si="176"/>
        <v>146363.89077788222</v>
      </c>
      <c r="BF68" s="19">
        <f t="shared" si="176"/>
        <v>149291.16859343986</v>
      </c>
      <c r="BG68" s="19">
        <f t="shared" si="176"/>
        <v>152276.99196530867</v>
      </c>
      <c r="BH68" s="19">
        <f t="shared" si="176"/>
        <v>155322.53180461485</v>
      </c>
      <c r="BI68" s="19">
        <f t="shared" si="176"/>
        <v>158428.98244070716</v>
      </c>
      <c r="BJ68" s="19">
        <f t="shared" si="176"/>
        <v>161597.56208952129</v>
      </c>
      <c r="BK68" s="19">
        <f t="shared" si="176"/>
        <v>164829.51333131173</v>
      </c>
      <c r="BL68" s="19">
        <f t="shared" si="176"/>
        <v>168126.10359793797</v>
      </c>
      <c r="BM68" s="19">
        <f t="shared" si="176"/>
        <v>171488.62566989672</v>
      </c>
      <c r="BN68" s="19">
        <f t="shared" si="176"/>
        <v>174918.39818329466</v>
      </c>
      <c r="BO68" s="19">
        <f t="shared" si="176"/>
        <v>178416.76614696055</v>
      </c>
      <c r="BP68" s="19">
        <f t="shared" si="176"/>
        <v>181985.10146989976</v>
      </c>
      <c r="BQ68" s="19">
        <f t="shared" si="176"/>
        <v>185624.80349929776</v>
      </c>
      <c r="BR68" s="19">
        <f t="shared" si="176"/>
        <v>189337.29956928373</v>
      </c>
      <c r="BS68" s="19">
        <f t="shared" si="176"/>
        <v>193124.04556066942</v>
      </c>
      <c r="BT68" s="19">
        <f t="shared" si="176"/>
        <v>196986.5264718828</v>
      </c>
      <c r="BU68" s="19">
        <f t="shared" si="176"/>
        <v>200926.25700132045</v>
      </c>
      <c r="BV68" s="19">
        <f t="shared" si="176"/>
        <v>204944.78214134686</v>
      </c>
      <c r="BW68" s="19">
        <f t="shared" si="176"/>
        <v>209043.67778417381</v>
      </c>
      <c r="BX68" s="19">
        <f t="shared" si="176"/>
        <v>213224.55133985728</v>
      </c>
      <c r="BY68" s="19">
        <f t="shared" si="176"/>
        <v>217489.04236665444</v>
      </c>
      <c r="BZ68" s="19">
        <f t="shared" si="176"/>
        <v>221838.82321398752</v>
      </c>
      <c r="CA68" s="19">
        <f t="shared" si="176"/>
        <v>226275.59967826726</v>
      </c>
      <c r="CB68" s="19">
        <f t="shared" si="176"/>
        <v>230801.11167183259</v>
      </c>
      <c r="CC68" s="19">
        <f t="shared" si="176"/>
        <v>235417.13390526926</v>
      </c>
      <c r="CD68" s="19">
        <f t="shared" si="176"/>
        <v>240125.47658337466</v>
      </c>
      <c r="CE68" s="19">
        <f t="shared" si="176"/>
        <v>244927.98611504215</v>
      </c>
      <c r="CF68" s="19">
        <f t="shared" si="176"/>
        <v>249826.545837343</v>
      </c>
      <c r="CG68" s="19">
        <f t="shared" si="176"/>
        <v>254823.07675408985</v>
      </c>
      <c r="CH68" s="19">
        <f t="shared" si="176"/>
        <v>259919.53828917164</v>
      </c>
      <c r="CI68" s="19">
        <f t="shared" si="176"/>
        <v>265117.92905495508</v>
      </c>
      <c r="CJ68" s="19">
        <f t="shared" si="176"/>
        <v>270420.28763605421</v>
      </c>
      <c r="CK68" s="19">
        <f t="shared" si="176"/>
        <v>275828.69338877528</v>
      </c>
      <c r="CL68" s="19"/>
    </row>
    <row r="69" spans="5:90" x14ac:dyDescent="0.25">
      <c r="E69" s="16" t="s">
        <v>23</v>
      </c>
      <c r="F69" s="23">
        <v>10</v>
      </c>
      <c r="G69" s="23">
        <v>12</v>
      </c>
      <c r="H69" s="18">
        <v>56237</v>
      </c>
      <c r="I69" s="18">
        <v>57362</v>
      </c>
      <c r="J69" s="18">
        <v>59265</v>
      </c>
      <c r="K69" s="18">
        <v>60450</v>
      </c>
      <c r="L69" s="18">
        <v>61659</v>
      </c>
      <c r="M69" s="19">
        <f t="shared" ref="M69:R69" si="177">L69*(1+M$4)</f>
        <v>62892.18</v>
      </c>
      <c r="N69" s="19">
        <f t="shared" si="177"/>
        <v>64150.0236</v>
      </c>
      <c r="O69" s="19">
        <f t="shared" si="177"/>
        <v>65433.024072</v>
      </c>
      <c r="P69" s="19">
        <f t="shared" si="177"/>
        <v>66741.684553440005</v>
      </c>
      <c r="Q69" s="19">
        <f t="shared" si="177"/>
        <v>68076.518244508814</v>
      </c>
      <c r="R69" s="19">
        <f t="shared" si="177"/>
        <v>69438.048609398989</v>
      </c>
      <c r="S69" s="19">
        <f t="shared" ref="S69:AP69" si="178">R69*(1+S$4)</f>
        <v>70826.809581586975</v>
      </c>
      <c r="T69" s="19">
        <f t="shared" si="178"/>
        <v>72243.345773218709</v>
      </c>
      <c r="U69" s="19">
        <f t="shared" si="178"/>
        <v>73688.212688683081</v>
      </c>
      <c r="V69" s="19">
        <f t="shared" si="178"/>
        <v>75161.976942456749</v>
      </c>
      <c r="W69" s="19">
        <f t="shared" si="178"/>
        <v>76665.216481305892</v>
      </c>
      <c r="X69" s="19">
        <f t="shared" si="178"/>
        <v>78198.520810932008</v>
      </c>
      <c r="Y69" s="19">
        <f t="shared" si="178"/>
        <v>79762.491227150647</v>
      </c>
      <c r="Z69" s="19">
        <f t="shared" si="178"/>
        <v>81357.741051693665</v>
      </c>
      <c r="AA69" s="19">
        <f t="shared" si="178"/>
        <v>82984.895872727546</v>
      </c>
      <c r="AB69" s="19">
        <f t="shared" si="178"/>
        <v>84644.593790182102</v>
      </c>
      <c r="AC69" s="19">
        <f t="shared" si="178"/>
        <v>86337.485665985747</v>
      </c>
      <c r="AD69" s="19">
        <f t="shared" si="178"/>
        <v>88064.235379305464</v>
      </c>
      <c r="AE69" s="19">
        <f t="shared" si="178"/>
        <v>89825.520086891571</v>
      </c>
      <c r="AF69" s="19">
        <f t="shared" si="178"/>
        <v>91622.030488629403</v>
      </c>
      <c r="AG69" s="19">
        <f t="shared" si="178"/>
        <v>93454.471098401991</v>
      </c>
      <c r="AH69" s="19">
        <f t="shared" si="178"/>
        <v>95323.56052037004</v>
      </c>
      <c r="AI69" s="19">
        <f t="shared" si="178"/>
        <v>97230.031730777438</v>
      </c>
      <c r="AJ69" s="19">
        <f t="shared" si="178"/>
        <v>99174.632365392987</v>
      </c>
      <c r="AK69" s="19">
        <f t="shared" si="178"/>
        <v>101158.12501270085</v>
      </c>
      <c r="AL69" s="19">
        <f t="shared" si="178"/>
        <v>103181.28751295488</v>
      </c>
      <c r="AM69" s="19">
        <f t="shared" si="178"/>
        <v>105244.91326321398</v>
      </c>
      <c r="AN69" s="19">
        <f t="shared" si="178"/>
        <v>107349.81152847827</v>
      </c>
      <c r="AO69" s="19">
        <f t="shared" si="178"/>
        <v>109496.80775904784</v>
      </c>
      <c r="AP69" s="19">
        <f t="shared" si="178"/>
        <v>111686.74391422879</v>
      </c>
      <c r="AQ69" s="19">
        <f t="shared" ref="AQ69:CK69" si="179">AP69*(1+AQ$4)</f>
        <v>113920.47879251337</v>
      </c>
      <c r="AR69" s="19">
        <f t="shared" si="179"/>
        <v>116198.88836836364</v>
      </c>
      <c r="AS69" s="19">
        <f t="shared" si="179"/>
        <v>118522.86613573092</v>
      </c>
      <c r="AT69" s="19">
        <f t="shared" si="179"/>
        <v>120893.32345844553</v>
      </c>
      <c r="AU69" s="19">
        <f t="shared" si="179"/>
        <v>123311.18992761445</v>
      </c>
      <c r="AV69" s="19">
        <f t="shared" si="179"/>
        <v>125777.41372616675</v>
      </c>
      <c r="AW69" s="19">
        <f t="shared" si="179"/>
        <v>128292.96200069008</v>
      </c>
      <c r="AX69" s="19">
        <f t="shared" si="179"/>
        <v>130858.82124070388</v>
      </c>
      <c r="AY69" s="19">
        <f t="shared" si="179"/>
        <v>133475.99766551796</v>
      </c>
      <c r="AZ69" s="19">
        <f t="shared" si="179"/>
        <v>136145.51761882834</v>
      </c>
      <c r="BA69" s="19">
        <f t="shared" si="179"/>
        <v>138868.42797120492</v>
      </c>
      <c r="BB69" s="19">
        <f t="shared" si="179"/>
        <v>141645.79653062901</v>
      </c>
      <c r="BC69" s="19">
        <f t="shared" si="179"/>
        <v>144478.71246124161</v>
      </c>
      <c r="BD69" s="19">
        <f t="shared" si="179"/>
        <v>147368.28671046643</v>
      </c>
      <c r="BE69" s="19">
        <f t="shared" si="179"/>
        <v>150315.65244467577</v>
      </c>
      <c r="BF69" s="19">
        <f t="shared" si="179"/>
        <v>153321.9654935693</v>
      </c>
      <c r="BG69" s="19">
        <f t="shared" si="179"/>
        <v>156388.40480344067</v>
      </c>
      <c r="BH69" s="19">
        <f t="shared" si="179"/>
        <v>159516.17289950949</v>
      </c>
      <c r="BI69" s="19">
        <f t="shared" si="179"/>
        <v>162706.49635749968</v>
      </c>
      <c r="BJ69" s="19">
        <f t="shared" si="179"/>
        <v>165960.62628464968</v>
      </c>
      <c r="BK69" s="19">
        <f t="shared" si="179"/>
        <v>169279.83881034268</v>
      </c>
      <c r="BL69" s="19">
        <f t="shared" si="179"/>
        <v>172665.43558654955</v>
      </c>
      <c r="BM69" s="19">
        <f t="shared" si="179"/>
        <v>176118.74429828054</v>
      </c>
      <c r="BN69" s="19">
        <f t="shared" si="179"/>
        <v>179641.11918424614</v>
      </c>
      <c r="BO69" s="19">
        <f t="shared" si="179"/>
        <v>183233.94156793106</v>
      </c>
      <c r="BP69" s="19">
        <f t="shared" si="179"/>
        <v>186898.62039928968</v>
      </c>
      <c r="BQ69" s="19">
        <f t="shared" si="179"/>
        <v>190636.59280727548</v>
      </c>
      <c r="BR69" s="19">
        <f t="shared" si="179"/>
        <v>194449.32466342099</v>
      </c>
      <c r="BS69" s="19">
        <f t="shared" si="179"/>
        <v>198338.31115668942</v>
      </c>
      <c r="BT69" s="19">
        <f t="shared" si="179"/>
        <v>202305.07737982323</v>
      </c>
      <c r="BU69" s="19">
        <f t="shared" si="179"/>
        <v>206351.17892741971</v>
      </c>
      <c r="BV69" s="19">
        <f t="shared" si="179"/>
        <v>210478.2025059681</v>
      </c>
      <c r="BW69" s="19">
        <f t="shared" si="179"/>
        <v>214687.76655608747</v>
      </c>
      <c r="BX69" s="19">
        <f t="shared" si="179"/>
        <v>218981.52188720924</v>
      </c>
      <c r="BY69" s="19">
        <f t="shared" si="179"/>
        <v>223361.15232495344</v>
      </c>
      <c r="BZ69" s="19">
        <f t="shared" si="179"/>
        <v>227828.37537145251</v>
      </c>
      <c r="CA69" s="19">
        <f t="shared" si="179"/>
        <v>232384.94287888156</v>
      </c>
      <c r="CB69" s="19">
        <f t="shared" si="179"/>
        <v>237032.64173645919</v>
      </c>
      <c r="CC69" s="19">
        <f t="shared" si="179"/>
        <v>241773.29457118837</v>
      </c>
      <c r="CD69" s="19">
        <f t="shared" si="179"/>
        <v>246608.76046261215</v>
      </c>
      <c r="CE69" s="19">
        <f t="shared" si="179"/>
        <v>251540.9356718644</v>
      </c>
      <c r="CF69" s="19">
        <f t="shared" si="179"/>
        <v>256571.7543853017</v>
      </c>
      <c r="CG69" s="19">
        <f t="shared" si="179"/>
        <v>261703.18947300775</v>
      </c>
      <c r="CH69" s="19">
        <f t="shared" si="179"/>
        <v>266937.25326246792</v>
      </c>
      <c r="CI69" s="19">
        <f t="shared" si="179"/>
        <v>272275.9983277173</v>
      </c>
      <c r="CJ69" s="19">
        <f t="shared" si="179"/>
        <v>277721.51829427166</v>
      </c>
      <c r="CK69" s="19">
        <f t="shared" si="179"/>
        <v>283275.9486601571</v>
      </c>
      <c r="CL69" s="19"/>
    </row>
    <row r="70" spans="5:90" x14ac:dyDescent="0.25">
      <c r="E70" s="16" t="s">
        <v>23</v>
      </c>
      <c r="F70" s="23">
        <v>11</v>
      </c>
      <c r="G70" s="23">
        <v>12</v>
      </c>
      <c r="H70" s="18">
        <v>58065</v>
      </c>
      <c r="I70" s="18">
        <v>59226</v>
      </c>
      <c r="J70" s="18">
        <v>61179</v>
      </c>
      <c r="K70" s="18">
        <v>62403</v>
      </c>
      <c r="L70" s="18">
        <v>63651</v>
      </c>
      <c r="M70" s="19">
        <f t="shared" ref="M70:R70" si="180">L70*(1+M$4)</f>
        <v>64924.020000000004</v>
      </c>
      <c r="N70" s="19">
        <f t="shared" si="180"/>
        <v>66222.500400000004</v>
      </c>
      <c r="O70" s="19">
        <f t="shared" si="180"/>
        <v>67546.950408000004</v>
      </c>
      <c r="P70" s="19">
        <f t="shared" si="180"/>
        <v>68897.889416160004</v>
      </c>
      <c r="Q70" s="19">
        <f t="shared" si="180"/>
        <v>70275.847204483201</v>
      </c>
      <c r="R70" s="19">
        <f t="shared" si="180"/>
        <v>71681.364148572873</v>
      </c>
      <c r="S70" s="19">
        <f t="shared" ref="S70:AP70" si="181">R70*(1+S$4)</f>
        <v>73114.991431544331</v>
      </c>
      <c r="T70" s="19">
        <f t="shared" si="181"/>
        <v>74577.291260175218</v>
      </c>
      <c r="U70" s="19">
        <f t="shared" si="181"/>
        <v>76068.83708537872</v>
      </c>
      <c r="V70" s="19">
        <f t="shared" si="181"/>
        <v>77590.213827086292</v>
      </c>
      <c r="W70" s="19">
        <f t="shared" si="181"/>
        <v>79142.018103628026</v>
      </c>
      <c r="X70" s="19">
        <f t="shared" si="181"/>
        <v>80724.858465700585</v>
      </c>
      <c r="Y70" s="19">
        <f t="shared" si="181"/>
        <v>82339.355635014595</v>
      </c>
      <c r="Z70" s="19">
        <f t="shared" si="181"/>
        <v>83986.142747714883</v>
      </c>
      <c r="AA70" s="19">
        <f t="shared" si="181"/>
        <v>85665.865602669175</v>
      </c>
      <c r="AB70" s="19">
        <f t="shared" si="181"/>
        <v>87379.182914722565</v>
      </c>
      <c r="AC70" s="19">
        <f t="shared" si="181"/>
        <v>89126.766573017012</v>
      </c>
      <c r="AD70" s="19">
        <f t="shared" si="181"/>
        <v>90909.301904477354</v>
      </c>
      <c r="AE70" s="19">
        <f t="shared" si="181"/>
        <v>92727.487942566906</v>
      </c>
      <c r="AF70" s="19">
        <f t="shared" si="181"/>
        <v>94582.037701418245</v>
      </c>
      <c r="AG70" s="19">
        <f t="shared" si="181"/>
        <v>96473.678455446614</v>
      </c>
      <c r="AH70" s="19">
        <f t="shared" si="181"/>
        <v>98403.152024555544</v>
      </c>
      <c r="AI70" s="19">
        <f t="shared" si="181"/>
        <v>100371.21506504665</v>
      </c>
      <c r="AJ70" s="19">
        <f t="shared" si="181"/>
        <v>102378.63936634759</v>
      </c>
      <c r="AK70" s="19">
        <f t="shared" si="181"/>
        <v>104426.21215367454</v>
      </c>
      <c r="AL70" s="19">
        <f t="shared" si="181"/>
        <v>106514.73639674803</v>
      </c>
      <c r="AM70" s="19">
        <f t="shared" si="181"/>
        <v>108645.031124683</v>
      </c>
      <c r="AN70" s="19">
        <f t="shared" si="181"/>
        <v>110817.93174717666</v>
      </c>
      <c r="AO70" s="19">
        <f t="shared" si="181"/>
        <v>113034.29038212019</v>
      </c>
      <c r="AP70" s="19">
        <f t="shared" si="181"/>
        <v>115294.9761897626</v>
      </c>
      <c r="AQ70" s="19">
        <f t="shared" ref="AQ70:CK70" si="182">AP70*(1+AQ$4)</f>
        <v>117600.87571355785</v>
      </c>
      <c r="AR70" s="19">
        <f t="shared" si="182"/>
        <v>119952.893227829</v>
      </c>
      <c r="AS70" s="19">
        <f t="shared" si="182"/>
        <v>122351.95109238559</v>
      </c>
      <c r="AT70" s="19">
        <f t="shared" si="182"/>
        <v>124798.9901142333</v>
      </c>
      <c r="AU70" s="19">
        <f t="shared" si="182"/>
        <v>127294.96991651796</v>
      </c>
      <c r="AV70" s="19">
        <f t="shared" si="182"/>
        <v>129840.86931484833</v>
      </c>
      <c r="AW70" s="19">
        <f t="shared" si="182"/>
        <v>132437.68670114529</v>
      </c>
      <c r="AX70" s="19">
        <f t="shared" si="182"/>
        <v>135086.44043516819</v>
      </c>
      <c r="AY70" s="19">
        <f t="shared" si="182"/>
        <v>137788.16924387155</v>
      </c>
      <c r="AZ70" s="19">
        <f t="shared" si="182"/>
        <v>140543.932628749</v>
      </c>
      <c r="BA70" s="19">
        <f t="shared" si="182"/>
        <v>143354.81128132399</v>
      </c>
      <c r="BB70" s="19">
        <f t="shared" si="182"/>
        <v>146221.90750695046</v>
      </c>
      <c r="BC70" s="19">
        <f t="shared" si="182"/>
        <v>149146.34565708946</v>
      </c>
      <c r="BD70" s="19">
        <f t="shared" si="182"/>
        <v>152129.27257023126</v>
      </c>
      <c r="BE70" s="19">
        <f t="shared" si="182"/>
        <v>155171.85802163588</v>
      </c>
      <c r="BF70" s="19">
        <f t="shared" si="182"/>
        <v>158275.2951820686</v>
      </c>
      <c r="BG70" s="19">
        <f t="shared" si="182"/>
        <v>161440.80108570997</v>
      </c>
      <c r="BH70" s="19">
        <f t="shared" si="182"/>
        <v>164669.61710742419</v>
      </c>
      <c r="BI70" s="19">
        <f t="shared" si="182"/>
        <v>167963.00944957268</v>
      </c>
      <c r="BJ70" s="19">
        <f t="shared" si="182"/>
        <v>171322.26963856415</v>
      </c>
      <c r="BK70" s="19">
        <f t="shared" si="182"/>
        <v>174748.71503133542</v>
      </c>
      <c r="BL70" s="19">
        <f t="shared" si="182"/>
        <v>178243.68933196214</v>
      </c>
      <c r="BM70" s="19">
        <f t="shared" si="182"/>
        <v>181808.56311860139</v>
      </c>
      <c r="BN70" s="19">
        <f t="shared" si="182"/>
        <v>185444.73438097342</v>
      </c>
      <c r="BO70" s="19">
        <f t="shared" si="182"/>
        <v>189153.62906859288</v>
      </c>
      <c r="BP70" s="19">
        <f t="shared" si="182"/>
        <v>192936.70164996476</v>
      </c>
      <c r="BQ70" s="19">
        <f t="shared" si="182"/>
        <v>196795.43568296405</v>
      </c>
      <c r="BR70" s="19">
        <f t="shared" si="182"/>
        <v>200731.34439662332</v>
      </c>
      <c r="BS70" s="19">
        <f t="shared" si="182"/>
        <v>204745.9712845558</v>
      </c>
      <c r="BT70" s="19">
        <f t="shared" si="182"/>
        <v>208840.89071024692</v>
      </c>
      <c r="BU70" s="19">
        <f t="shared" si="182"/>
        <v>213017.70852445185</v>
      </c>
      <c r="BV70" s="19">
        <f t="shared" si="182"/>
        <v>217278.06269494089</v>
      </c>
      <c r="BW70" s="19">
        <f t="shared" si="182"/>
        <v>221623.62394883973</v>
      </c>
      <c r="BX70" s="19">
        <f t="shared" si="182"/>
        <v>226056.09642781652</v>
      </c>
      <c r="BY70" s="19">
        <f t="shared" si="182"/>
        <v>230577.21835637285</v>
      </c>
      <c r="BZ70" s="19">
        <f t="shared" si="182"/>
        <v>235188.76272350032</v>
      </c>
      <c r="CA70" s="19">
        <f t="shared" si="182"/>
        <v>239892.53797797032</v>
      </c>
      <c r="CB70" s="19">
        <f t="shared" si="182"/>
        <v>244690.38873752972</v>
      </c>
      <c r="CC70" s="19">
        <f t="shared" si="182"/>
        <v>249584.19651228032</v>
      </c>
      <c r="CD70" s="19">
        <f t="shared" si="182"/>
        <v>254575.88044252593</v>
      </c>
      <c r="CE70" s="19">
        <f t="shared" si="182"/>
        <v>259667.39805137645</v>
      </c>
      <c r="CF70" s="19">
        <f t="shared" si="182"/>
        <v>264860.74601240398</v>
      </c>
      <c r="CG70" s="19">
        <f t="shared" si="182"/>
        <v>270157.96093265206</v>
      </c>
      <c r="CH70" s="19">
        <f t="shared" si="182"/>
        <v>275561.12015130511</v>
      </c>
      <c r="CI70" s="19">
        <f t="shared" si="182"/>
        <v>281072.34255433123</v>
      </c>
      <c r="CJ70" s="19">
        <f t="shared" si="182"/>
        <v>286693.78940541786</v>
      </c>
      <c r="CK70" s="19">
        <f t="shared" si="182"/>
        <v>292427.66519352625</v>
      </c>
      <c r="CL70" s="19"/>
    </row>
    <row r="71" spans="5:90" x14ac:dyDescent="0.25">
      <c r="E71" s="16" t="s">
        <v>23</v>
      </c>
      <c r="F71" s="23">
        <v>12</v>
      </c>
      <c r="G71" s="23">
        <v>12</v>
      </c>
      <c r="H71" s="18">
        <v>59710</v>
      </c>
      <c r="I71" s="18">
        <v>60904</v>
      </c>
      <c r="J71" s="18">
        <v>62884</v>
      </c>
      <c r="K71" s="18">
        <v>64142</v>
      </c>
      <c r="L71" s="18">
        <v>65425</v>
      </c>
      <c r="M71" s="19">
        <f t="shared" ref="M71:R71" si="183">L71*(1+M$4)</f>
        <v>66733.5</v>
      </c>
      <c r="N71" s="19">
        <f t="shared" si="183"/>
        <v>68068.17</v>
      </c>
      <c r="O71" s="19">
        <f t="shared" si="183"/>
        <v>69429.5334</v>
      </c>
      <c r="P71" s="19">
        <f t="shared" si="183"/>
        <v>70818.124068000005</v>
      </c>
      <c r="Q71" s="19">
        <f t="shared" si="183"/>
        <v>72234.486549360008</v>
      </c>
      <c r="R71" s="19">
        <f t="shared" si="183"/>
        <v>73679.176280347208</v>
      </c>
      <c r="S71" s="19">
        <f t="shared" ref="S71:AP71" si="184">R71*(1+S$4)</f>
        <v>75152.759805954149</v>
      </c>
      <c r="T71" s="19">
        <f t="shared" si="184"/>
        <v>76655.815002073228</v>
      </c>
      <c r="U71" s="19">
        <f t="shared" si="184"/>
        <v>78188.931302114695</v>
      </c>
      <c r="V71" s="19">
        <f t="shared" si="184"/>
        <v>79752.709928156997</v>
      </c>
      <c r="W71" s="19">
        <f t="shared" si="184"/>
        <v>81347.76412672014</v>
      </c>
      <c r="X71" s="19">
        <f t="shared" si="184"/>
        <v>82974.71940925454</v>
      </c>
      <c r="Y71" s="19">
        <f t="shared" si="184"/>
        <v>84634.213797439632</v>
      </c>
      <c r="Z71" s="19">
        <f t="shared" si="184"/>
        <v>86326.898073388424</v>
      </c>
      <c r="AA71" s="19">
        <f t="shared" si="184"/>
        <v>88053.43603485619</v>
      </c>
      <c r="AB71" s="19">
        <f t="shared" si="184"/>
        <v>89814.504755553309</v>
      </c>
      <c r="AC71" s="19">
        <f t="shared" si="184"/>
        <v>91610.794850664373</v>
      </c>
      <c r="AD71" s="19">
        <f t="shared" si="184"/>
        <v>93443.010747677661</v>
      </c>
      <c r="AE71" s="19">
        <f t="shared" si="184"/>
        <v>95311.870962631219</v>
      </c>
      <c r="AF71" s="19">
        <f t="shared" si="184"/>
        <v>97218.108381883852</v>
      </c>
      <c r="AG71" s="19">
        <f t="shared" si="184"/>
        <v>99162.470549521531</v>
      </c>
      <c r="AH71" s="19">
        <f t="shared" si="184"/>
        <v>101145.71996051197</v>
      </c>
      <c r="AI71" s="19">
        <f t="shared" si="184"/>
        <v>103168.63435972221</v>
      </c>
      <c r="AJ71" s="19">
        <f t="shared" si="184"/>
        <v>105232.00704691667</v>
      </c>
      <c r="AK71" s="19">
        <f t="shared" si="184"/>
        <v>107336.64718785501</v>
      </c>
      <c r="AL71" s="19">
        <f t="shared" si="184"/>
        <v>109483.38013161211</v>
      </c>
      <c r="AM71" s="19">
        <f t="shared" si="184"/>
        <v>111673.04773424435</v>
      </c>
      <c r="AN71" s="19">
        <f t="shared" si="184"/>
        <v>113906.50868892924</v>
      </c>
      <c r="AO71" s="19">
        <f t="shared" si="184"/>
        <v>116184.63886270783</v>
      </c>
      <c r="AP71" s="19">
        <f t="shared" si="184"/>
        <v>118508.33163996198</v>
      </c>
      <c r="AQ71" s="19">
        <f t="shared" ref="AQ71:CK71" si="185">AP71*(1+AQ$4)</f>
        <v>120878.49827276122</v>
      </c>
      <c r="AR71" s="19">
        <f t="shared" si="185"/>
        <v>123296.06823821645</v>
      </c>
      <c r="AS71" s="19">
        <f t="shared" si="185"/>
        <v>125761.98960298079</v>
      </c>
      <c r="AT71" s="19">
        <f t="shared" si="185"/>
        <v>128277.2293950404</v>
      </c>
      <c r="AU71" s="19">
        <f t="shared" si="185"/>
        <v>130842.7739829412</v>
      </c>
      <c r="AV71" s="19">
        <f t="shared" si="185"/>
        <v>133459.62946260002</v>
      </c>
      <c r="AW71" s="19">
        <f t="shared" si="185"/>
        <v>136128.82205185201</v>
      </c>
      <c r="AX71" s="19">
        <f t="shared" si="185"/>
        <v>138851.39849288904</v>
      </c>
      <c r="AY71" s="19">
        <f t="shared" si="185"/>
        <v>141628.42646274684</v>
      </c>
      <c r="AZ71" s="19">
        <f t="shared" si="185"/>
        <v>144460.99499200177</v>
      </c>
      <c r="BA71" s="19">
        <f t="shared" si="185"/>
        <v>147350.21489184181</v>
      </c>
      <c r="BB71" s="19">
        <f t="shared" si="185"/>
        <v>150297.21918967864</v>
      </c>
      <c r="BC71" s="19">
        <f t="shared" si="185"/>
        <v>153303.16357347221</v>
      </c>
      <c r="BD71" s="19">
        <f t="shared" si="185"/>
        <v>156369.22684494164</v>
      </c>
      <c r="BE71" s="19">
        <f t="shared" si="185"/>
        <v>159496.61138184048</v>
      </c>
      <c r="BF71" s="19">
        <f t="shared" si="185"/>
        <v>162686.54360947729</v>
      </c>
      <c r="BG71" s="19">
        <f t="shared" si="185"/>
        <v>165940.27448166683</v>
      </c>
      <c r="BH71" s="19">
        <f t="shared" si="185"/>
        <v>169259.07997130018</v>
      </c>
      <c r="BI71" s="19">
        <f t="shared" si="185"/>
        <v>172644.26157072617</v>
      </c>
      <c r="BJ71" s="19">
        <f t="shared" si="185"/>
        <v>176097.14680214069</v>
      </c>
      <c r="BK71" s="19">
        <f t="shared" si="185"/>
        <v>179619.08973818351</v>
      </c>
      <c r="BL71" s="19">
        <f t="shared" si="185"/>
        <v>183211.47153294718</v>
      </c>
      <c r="BM71" s="19">
        <f t="shared" si="185"/>
        <v>186875.70096360613</v>
      </c>
      <c r="BN71" s="19">
        <f t="shared" si="185"/>
        <v>190613.21498287824</v>
      </c>
      <c r="BO71" s="19">
        <f t="shared" si="185"/>
        <v>194425.47928253582</v>
      </c>
      <c r="BP71" s="19">
        <f t="shared" si="185"/>
        <v>198313.98886818654</v>
      </c>
      <c r="BQ71" s="19">
        <f t="shared" si="185"/>
        <v>202280.26864555027</v>
      </c>
      <c r="BR71" s="19">
        <f t="shared" si="185"/>
        <v>206325.87401846127</v>
      </c>
      <c r="BS71" s="19">
        <f t="shared" si="185"/>
        <v>210452.39149883049</v>
      </c>
      <c r="BT71" s="19">
        <f t="shared" si="185"/>
        <v>214661.43932880712</v>
      </c>
      <c r="BU71" s="19">
        <f t="shared" si="185"/>
        <v>218954.66811538325</v>
      </c>
      <c r="BV71" s="19">
        <f t="shared" si="185"/>
        <v>223333.76147769092</v>
      </c>
      <c r="BW71" s="19">
        <f t="shared" si="185"/>
        <v>227800.43670724475</v>
      </c>
      <c r="BX71" s="19">
        <f t="shared" si="185"/>
        <v>232356.44544138966</v>
      </c>
      <c r="BY71" s="19">
        <f t="shared" si="185"/>
        <v>237003.57435021744</v>
      </c>
      <c r="BZ71" s="19">
        <f t="shared" si="185"/>
        <v>241743.64583722179</v>
      </c>
      <c r="CA71" s="19">
        <f t="shared" si="185"/>
        <v>246578.51875396623</v>
      </c>
      <c r="CB71" s="19">
        <f t="shared" si="185"/>
        <v>251510.08912904555</v>
      </c>
      <c r="CC71" s="19">
        <f t="shared" si="185"/>
        <v>256540.29091162645</v>
      </c>
      <c r="CD71" s="19">
        <f t="shared" si="185"/>
        <v>261671.09672985898</v>
      </c>
      <c r="CE71" s="19">
        <f t="shared" si="185"/>
        <v>266904.51866445615</v>
      </c>
      <c r="CF71" s="19">
        <f t="shared" si="185"/>
        <v>272242.60903774528</v>
      </c>
      <c r="CG71" s="19">
        <f t="shared" si="185"/>
        <v>277687.46121850016</v>
      </c>
      <c r="CH71" s="19">
        <f t="shared" si="185"/>
        <v>283241.21044287016</v>
      </c>
      <c r="CI71" s="19">
        <f t="shared" si="185"/>
        <v>288906.03465172759</v>
      </c>
      <c r="CJ71" s="19">
        <f t="shared" si="185"/>
        <v>294684.15534476214</v>
      </c>
      <c r="CK71" s="19">
        <f t="shared" si="185"/>
        <v>300577.83845165739</v>
      </c>
      <c r="CL71" s="19"/>
    </row>
    <row r="72" spans="5:90" x14ac:dyDescent="0.25">
      <c r="E72" s="16" t="s">
        <v>24</v>
      </c>
      <c r="F72" s="17">
        <v>1</v>
      </c>
      <c r="G72" s="17">
        <v>7</v>
      </c>
      <c r="H72" s="18">
        <v>51917</v>
      </c>
      <c r="I72" s="18">
        <v>52955</v>
      </c>
      <c r="J72" s="18">
        <v>54014</v>
      </c>
      <c r="K72" s="18">
        <v>55094</v>
      </c>
      <c r="L72" s="22">
        <v>56196</v>
      </c>
      <c r="M72" s="19">
        <f t="shared" ref="M72:R72" si="186">L72*(1+M$4)</f>
        <v>57319.92</v>
      </c>
      <c r="N72" s="19">
        <f t="shared" si="186"/>
        <v>58466.318399999996</v>
      </c>
      <c r="O72" s="19">
        <f t="shared" si="186"/>
        <v>59635.644767999998</v>
      </c>
      <c r="P72" s="19">
        <f t="shared" si="186"/>
        <v>60828.357663360002</v>
      </c>
      <c r="Q72" s="19">
        <f t="shared" si="186"/>
        <v>62044.924816627201</v>
      </c>
      <c r="R72" s="19">
        <f t="shared" si="186"/>
        <v>63285.823312959743</v>
      </c>
      <c r="S72" s="19">
        <f t="shared" ref="S72:AP72" si="187">R72*(1+S$4)</f>
        <v>64551.53977921894</v>
      </c>
      <c r="T72" s="19">
        <f t="shared" si="187"/>
        <v>65842.570574803322</v>
      </c>
      <c r="U72" s="19">
        <f t="shared" si="187"/>
        <v>67159.421986299392</v>
      </c>
      <c r="V72" s="19">
        <f t="shared" si="187"/>
        <v>68502.610426025378</v>
      </c>
      <c r="W72" s="19">
        <f t="shared" si="187"/>
        <v>69872.662634545894</v>
      </c>
      <c r="X72" s="19">
        <f t="shared" si="187"/>
        <v>71270.115887236811</v>
      </c>
      <c r="Y72" s="19">
        <f t="shared" si="187"/>
        <v>72695.518204981548</v>
      </c>
      <c r="Z72" s="19">
        <f t="shared" si="187"/>
        <v>74149.428569081181</v>
      </c>
      <c r="AA72" s="19">
        <f t="shared" si="187"/>
        <v>75632.4171404628</v>
      </c>
      <c r="AB72" s="19">
        <f t="shared" si="187"/>
        <v>77145.065483272061</v>
      </c>
      <c r="AC72" s="19">
        <f t="shared" si="187"/>
        <v>78687.966792937499</v>
      </c>
      <c r="AD72" s="19">
        <f t="shared" si="187"/>
        <v>80261.726128796246</v>
      </c>
      <c r="AE72" s="19">
        <f t="shared" si="187"/>
        <v>81866.960651372166</v>
      </c>
      <c r="AF72" s="19">
        <f t="shared" si="187"/>
        <v>83504.299864399611</v>
      </c>
      <c r="AG72" s="19">
        <f t="shared" si="187"/>
        <v>85174.38586168761</v>
      </c>
      <c r="AH72" s="19">
        <f t="shared" si="187"/>
        <v>86877.873578921368</v>
      </c>
      <c r="AI72" s="19">
        <f t="shared" si="187"/>
        <v>88615.431050499799</v>
      </c>
      <c r="AJ72" s="19">
        <f t="shared" si="187"/>
        <v>90387.7396715098</v>
      </c>
      <c r="AK72" s="19">
        <f t="shared" si="187"/>
        <v>92195.494464939999</v>
      </c>
      <c r="AL72" s="19">
        <f t="shared" si="187"/>
        <v>94039.404354238795</v>
      </c>
      <c r="AM72" s="19">
        <f t="shared" si="187"/>
        <v>95920.192441323568</v>
      </c>
      <c r="AN72" s="19">
        <f t="shared" si="187"/>
        <v>97838.596290150046</v>
      </c>
      <c r="AO72" s="19">
        <f t="shared" si="187"/>
        <v>99795.368215953044</v>
      </c>
      <c r="AP72" s="19">
        <f t="shared" si="187"/>
        <v>101791.27558027211</v>
      </c>
      <c r="AQ72" s="19">
        <f t="shared" ref="AQ72:CK72" si="188">AP72*(1+AQ$4)</f>
        <v>103827.10109187756</v>
      </c>
      <c r="AR72" s="19">
        <f t="shared" si="188"/>
        <v>105903.64311371511</v>
      </c>
      <c r="AS72" s="19">
        <f t="shared" si="188"/>
        <v>108021.71597598941</v>
      </c>
      <c r="AT72" s="19">
        <f t="shared" si="188"/>
        <v>110182.1502955092</v>
      </c>
      <c r="AU72" s="19">
        <f t="shared" si="188"/>
        <v>112385.79330141938</v>
      </c>
      <c r="AV72" s="19">
        <f t="shared" si="188"/>
        <v>114633.50916744777</v>
      </c>
      <c r="AW72" s="19">
        <f t="shared" si="188"/>
        <v>116926.17935079674</v>
      </c>
      <c r="AX72" s="19">
        <f t="shared" si="188"/>
        <v>119264.70293781268</v>
      </c>
      <c r="AY72" s="19">
        <f t="shared" si="188"/>
        <v>121649.99699656894</v>
      </c>
      <c r="AZ72" s="19">
        <f t="shared" si="188"/>
        <v>124082.99693650032</v>
      </c>
      <c r="BA72" s="19">
        <f t="shared" si="188"/>
        <v>126564.65687523033</v>
      </c>
      <c r="BB72" s="19">
        <f t="shared" si="188"/>
        <v>129095.95001273493</v>
      </c>
      <c r="BC72" s="19">
        <f t="shared" si="188"/>
        <v>131677.86901298963</v>
      </c>
      <c r="BD72" s="19">
        <f t="shared" si="188"/>
        <v>134311.42639324942</v>
      </c>
      <c r="BE72" s="19">
        <f t="shared" si="188"/>
        <v>136997.65492111442</v>
      </c>
      <c r="BF72" s="19">
        <f t="shared" si="188"/>
        <v>139737.60801953671</v>
      </c>
      <c r="BG72" s="19">
        <f t="shared" si="188"/>
        <v>142532.36017992743</v>
      </c>
      <c r="BH72" s="19">
        <f t="shared" si="188"/>
        <v>145383.00738352598</v>
      </c>
      <c r="BI72" s="19">
        <f t="shared" si="188"/>
        <v>148290.66753119649</v>
      </c>
      <c r="BJ72" s="19">
        <f t="shared" si="188"/>
        <v>151256.48088182043</v>
      </c>
      <c r="BK72" s="19">
        <f t="shared" si="188"/>
        <v>154281.61049945684</v>
      </c>
      <c r="BL72" s="19">
        <f t="shared" si="188"/>
        <v>157367.24270944597</v>
      </c>
      <c r="BM72" s="19">
        <f t="shared" si="188"/>
        <v>160514.58756363488</v>
      </c>
      <c r="BN72" s="19">
        <f t="shared" si="188"/>
        <v>163724.87931490759</v>
      </c>
      <c r="BO72" s="19">
        <f t="shared" si="188"/>
        <v>166999.37690120575</v>
      </c>
      <c r="BP72" s="19">
        <f t="shared" si="188"/>
        <v>170339.36443922986</v>
      </c>
      <c r="BQ72" s="19">
        <f t="shared" si="188"/>
        <v>173746.15172801446</v>
      </c>
      <c r="BR72" s="19">
        <f t="shared" si="188"/>
        <v>177221.07476257475</v>
      </c>
      <c r="BS72" s="19">
        <f t="shared" si="188"/>
        <v>180765.49625782625</v>
      </c>
      <c r="BT72" s="19">
        <f t="shared" si="188"/>
        <v>184380.80618298278</v>
      </c>
      <c r="BU72" s="19">
        <f t="shared" si="188"/>
        <v>188068.42230664243</v>
      </c>
      <c r="BV72" s="19">
        <f t="shared" si="188"/>
        <v>191829.79075277527</v>
      </c>
      <c r="BW72" s="19">
        <f t="shared" si="188"/>
        <v>195666.38656783078</v>
      </c>
      <c r="BX72" s="19">
        <f t="shared" si="188"/>
        <v>199579.71429918738</v>
      </c>
      <c r="BY72" s="19">
        <f t="shared" si="188"/>
        <v>203571.30858517112</v>
      </c>
      <c r="BZ72" s="19">
        <f t="shared" si="188"/>
        <v>207642.73475687456</v>
      </c>
      <c r="CA72" s="19">
        <f t="shared" si="188"/>
        <v>211795.58945201206</v>
      </c>
      <c r="CB72" s="19">
        <f t="shared" si="188"/>
        <v>216031.50124105232</v>
      </c>
      <c r="CC72" s="19">
        <f t="shared" si="188"/>
        <v>220352.13126587338</v>
      </c>
      <c r="CD72" s="19">
        <f t="shared" si="188"/>
        <v>224759.17389119085</v>
      </c>
      <c r="CE72" s="19">
        <f t="shared" si="188"/>
        <v>229254.35736901467</v>
      </c>
      <c r="CF72" s="19">
        <f t="shared" si="188"/>
        <v>233839.44451639496</v>
      </c>
      <c r="CG72" s="19">
        <f t="shared" si="188"/>
        <v>238516.23340672287</v>
      </c>
      <c r="CH72" s="19">
        <f t="shared" si="188"/>
        <v>243286.55807485734</v>
      </c>
      <c r="CI72" s="19">
        <f t="shared" si="188"/>
        <v>248152.2892363545</v>
      </c>
      <c r="CJ72" s="19">
        <f t="shared" si="188"/>
        <v>253115.33502108158</v>
      </c>
      <c r="CK72" s="19">
        <f t="shared" si="188"/>
        <v>258177.64172150323</v>
      </c>
      <c r="CL72" s="19"/>
    </row>
    <row r="73" spans="5:90" x14ac:dyDescent="0.25">
      <c r="E73" s="16" t="s">
        <v>24</v>
      </c>
      <c r="F73" s="17">
        <v>2</v>
      </c>
      <c r="G73" s="17">
        <v>7</v>
      </c>
      <c r="H73" s="18">
        <v>53705</v>
      </c>
      <c r="I73" s="18">
        <v>54779</v>
      </c>
      <c r="J73" s="18">
        <v>55875</v>
      </c>
      <c r="K73" s="18">
        <v>56993</v>
      </c>
      <c r="L73" s="22">
        <v>58133</v>
      </c>
      <c r="M73" s="19">
        <f t="shared" ref="M73:R73" si="189">L73*(1+M$4)</f>
        <v>59295.66</v>
      </c>
      <c r="N73" s="19">
        <f t="shared" si="189"/>
        <v>60481.573200000006</v>
      </c>
      <c r="O73" s="19">
        <f t="shared" si="189"/>
        <v>61691.204664000004</v>
      </c>
      <c r="P73" s="19">
        <f t="shared" si="189"/>
        <v>62925.028757280008</v>
      </c>
      <c r="Q73" s="19">
        <f t="shared" si="189"/>
        <v>64183.529332425613</v>
      </c>
      <c r="R73" s="19">
        <f t="shared" si="189"/>
        <v>65467.199919074126</v>
      </c>
      <c r="S73" s="19">
        <f t="shared" ref="S73:AP73" si="190">R73*(1+S$4)</f>
        <v>66776.543917455609</v>
      </c>
      <c r="T73" s="19">
        <f t="shared" si="190"/>
        <v>68112.074795804729</v>
      </c>
      <c r="U73" s="19">
        <f t="shared" si="190"/>
        <v>69474.316291720825</v>
      </c>
      <c r="V73" s="19">
        <f t="shared" si="190"/>
        <v>70863.802617555237</v>
      </c>
      <c r="W73" s="19">
        <f t="shared" si="190"/>
        <v>72281.078669906346</v>
      </c>
      <c r="X73" s="19">
        <f t="shared" si="190"/>
        <v>73726.700243304469</v>
      </c>
      <c r="Y73" s="19">
        <f t="shared" si="190"/>
        <v>75201.234248170556</v>
      </c>
      <c r="Z73" s="19">
        <f t="shared" si="190"/>
        <v>76705.25893313397</v>
      </c>
      <c r="AA73" s="19">
        <f t="shared" si="190"/>
        <v>78239.364111796647</v>
      </c>
      <c r="AB73" s="19">
        <f t="shared" si="190"/>
        <v>79804.151394032582</v>
      </c>
      <c r="AC73" s="19">
        <f t="shared" si="190"/>
        <v>81400.234421913236</v>
      </c>
      <c r="AD73" s="19">
        <f t="shared" si="190"/>
        <v>83028.239110351496</v>
      </c>
      <c r="AE73" s="19">
        <f t="shared" si="190"/>
        <v>84688.803892558528</v>
      </c>
      <c r="AF73" s="19">
        <f t="shared" si="190"/>
        <v>86382.579970409701</v>
      </c>
      <c r="AG73" s="19">
        <f t="shared" si="190"/>
        <v>88110.231569817901</v>
      </c>
      <c r="AH73" s="19">
        <f t="shared" si="190"/>
        <v>89872.436201214266</v>
      </c>
      <c r="AI73" s="19">
        <f t="shared" si="190"/>
        <v>91669.884925238555</v>
      </c>
      <c r="AJ73" s="19">
        <f t="shared" si="190"/>
        <v>93503.282623743333</v>
      </c>
      <c r="AK73" s="19">
        <f t="shared" si="190"/>
        <v>95373.348276218196</v>
      </c>
      <c r="AL73" s="19">
        <f t="shared" si="190"/>
        <v>97280.815241742559</v>
      </c>
      <c r="AM73" s="19">
        <f t="shared" si="190"/>
        <v>99226.431546577413</v>
      </c>
      <c r="AN73" s="19">
        <f t="shared" si="190"/>
        <v>101210.96017750897</v>
      </c>
      <c r="AO73" s="19">
        <f t="shared" si="190"/>
        <v>103235.17938105915</v>
      </c>
      <c r="AP73" s="19">
        <f t="shared" si="190"/>
        <v>105299.88296868034</v>
      </c>
      <c r="AQ73" s="19">
        <f t="shared" ref="AQ73:CK73" si="191">AP73*(1+AQ$4)</f>
        <v>107405.88062805394</v>
      </c>
      <c r="AR73" s="19">
        <f t="shared" si="191"/>
        <v>109553.99824061502</v>
      </c>
      <c r="AS73" s="19">
        <f t="shared" si="191"/>
        <v>111745.07820542733</v>
      </c>
      <c r="AT73" s="19">
        <f t="shared" si="191"/>
        <v>113979.97976953587</v>
      </c>
      <c r="AU73" s="19">
        <f t="shared" si="191"/>
        <v>116259.5793649266</v>
      </c>
      <c r="AV73" s="19">
        <f t="shared" si="191"/>
        <v>118584.77095222514</v>
      </c>
      <c r="AW73" s="19">
        <f t="shared" si="191"/>
        <v>120956.46637126965</v>
      </c>
      <c r="AX73" s="19">
        <f t="shared" si="191"/>
        <v>123375.59569869505</v>
      </c>
      <c r="AY73" s="19">
        <f t="shared" si="191"/>
        <v>125843.10761266894</v>
      </c>
      <c r="AZ73" s="19">
        <f t="shared" si="191"/>
        <v>128359.96976492232</v>
      </c>
      <c r="BA73" s="19">
        <f t="shared" si="191"/>
        <v>130927.16916022077</v>
      </c>
      <c r="BB73" s="19">
        <f t="shared" si="191"/>
        <v>133545.71254342518</v>
      </c>
      <c r="BC73" s="19">
        <f t="shared" si="191"/>
        <v>136216.6267942937</v>
      </c>
      <c r="BD73" s="19">
        <f t="shared" si="191"/>
        <v>138940.95933017958</v>
      </c>
      <c r="BE73" s="19">
        <f t="shared" si="191"/>
        <v>141719.77851678318</v>
      </c>
      <c r="BF73" s="19">
        <f t="shared" si="191"/>
        <v>144554.17408711885</v>
      </c>
      <c r="BG73" s="19">
        <f t="shared" si="191"/>
        <v>147445.25756886124</v>
      </c>
      <c r="BH73" s="19">
        <f t="shared" si="191"/>
        <v>150394.16272023847</v>
      </c>
      <c r="BI73" s="19">
        <f t="shared" si="191"/>
        <v>153402.04597464323</v>
      </c>
      <c r="BJ73" s="19">
        <f t="shared" si="191"/>
        <v>156470.0868941361</v>
      </c>
      <c r="BK73" s="19">
        <f t="shared" si="191"/>
        <v>159599.48863201882</v>
      </c>
      <c r="BL73" s="19">
        <f t="shared" si="191"/>
        <v>162791.4784046592</v>
      </c>
      <c r="BM73" s="19">
        <f t="shared" si="191"/>
        <v>166047.30797275237</v>
      </c>
      <c r="BN73" s="19">
        <f t="shared" si="191"/>
        <v>169368.25413220742</v>
      </c>
      <c r="BO73" s="19">
        <f t="shared" si="191"/>
        <v>172755.61921485158</v>
      </c>
      <c r="BP73" s="19">
        <f t="shared" si="191"/>
        <v>176210.73159914862</v>
      </c>
      <c r="BQ73" s="19">
        <f t="shared" si="191"/>
        <v>179734.94623113159</v>
      </c>
      <c r="BR73" s="19">
        <f t="shared" si="191"/>
        <v>183329.64515575423</v>
      </c>
      <c r="BS73" s="19">
        <f t="shared" si="191"/>
        <v>186996.23805886932</v>
      </c>
      <c r="BT73" s="19">
        <f t="shared" si="191"/>
        <v>190736.16282004671</v>
      </c>
      <c r="BU73" s="19">
        <f t="shared" si="191"/>
        <v>194550.88607644764</v>
      </c>
      <c r="BV73" s="19">
        <f t="shared" si="191"/>
        <v>198441.90379797659</v>
      </c>
      <c r="BW73" s="19">
        <f t="shared" si="191"/>
        <v>202410.74187393612</v>
      </c>
      <c r="BX73" s="19">
        <f t="shared" si="191"/>
        <v>206458.95671141485</v>
      </c>
      <c r="BY73" s="19">
        <f t="shared" si="191"/>
        <v>210588.13584564315</v>
      </c>
      <c r="BZ73" s="19">
        <f t="shared" si="191"/>
        <v>214799.89856255602</v>
      </c>
      <c r="CA73" s="19">
        <f t="shared" si="191"/>
        <v>219095.89653380713</v>
      </c>
      <c r="CB73" s="19">
        <f t="shared" si="191"/>
        <v>223477.81446448326</v>
      </c>
      <c r="CC73" s="19">
        <f t="shared" si="191"/>
        <v>227947.37075377294</v>
      </c>
      <c r="CD73" s="19">
        <f t="shared" si="191"/>
        <v>232506.3181688484</v>
      </c>
      <c r="CE73" s="19">
        <f t="shared" si="191"/>
        <v>237156.44453222537</v>
      </c>
      <c r="CF73" s="19">
        <f t="shared" si="191"/>
        <v>241899.5734228699</v>
      </c>
      <c r="CG73" s="19">
        <f t="shared" si="191"/>
        <v>246737.56489132729</v>
      </c>
      <c r="CH73" s="19">
        <f t="shared" si="191"/>
        <v>251672.31618915385</v>
      </c>
      <c r="CI73" s="19">
        <f t="shared" si="191"/>
        <v>256705.76251293693</v>
      </c>
      <c r="CJ73" s="19">
        <f t="shared" si="191"/>
        <v>261839.87776319566</v>
      </c>
      <c r="CK73" s="19">
        <f t="shared" si="191"/>
        <v>267076.67531845957</v>
      </c>
      <c r="CL73" s="19"/>
    </row>
    <row r="74" spans="5:90" x14ac:dyDescent="0.25">
      <c r="E74" s="16" t="s">
        <v>24</v>
      </c>
      <c r="F74" s="17">
        <v>3</v>
      </c>
      <c r="G74" s="17">
        <v>7</v>
      </c>
      <c r="H74" s="18">
        <v>55512</v>
      </c>
      <c r="I74" s="18">
        <v>56622</v>
      </c>
      <c r="J74" s="18">
        <v>57754</v>
      </c>
      <c r="K74" s="18">
        <v>58909</v>
      </c>
      <c r="L74" s="22">
        <v>60087</v>
      </c>
      <c r="M74" s="19">
        <f t="shared" ref="M74:R74" si="192">L74*(1+M$4)</f>
        <v>61288.74</v>
      </c>
      <c r="N74" s="19">
        <f t="shared" si="192"/>
        <v>62514.514799999997</v>
      </c>
      <c r="O74" s="19">
        <f t="shared" si="192"/>
        <v>63764.805095999996</v>
      </c>
      <c r="P74" s="19">
        <f t="shared" si="192"/>
        <v>65040.101197919998</v>
      </c>
      <c r="Q74" s="19">
        <f t="shared" si="192"/>
        <v>66340.903221878398</v>
      </c>
      <c r="R74" s="19">
        <f t="shared" si="192"/>
        <v>67667.721286315966</v>
      </c>
      <c r="S74" s="19">
        <f t="shared" ref="S74:AP74" si="193">R74*(1+S$4)</f>
        <v>69021.075712042293</v>
      </c>
      <c r="T74" s="19">
        <f t="shared" si="193"/>
        <v>70401.497226283143</v>
      </c>
      <c r="U74" s="19">
        <f t="shared" si="193"/>
        <v>71809.527170808811</v>
      </c>
      <c r="V74" s="19">
        <f t="shared" si="193"/>
        <v>73245.717714224986</v>
      </c>
      <c r="W74" s="19">
        <f t="shared" si="193"/>
        <v>74710.632068509483</v>
      </c>
      <c r="X74" s="19">
        <f t="shared" si="193"/>
        <v>76204.844709879675</v>
      </c>
      <c r="Y74" s="19">
        <f t="shared" si="193"/>
        <v>77728.941604077263</v>
      </c>
      <c r="Z74" s="19">
        <f t="shared" si="193"/>
        <v>79283.520436158811</v>
      </c>
      <c r="AA74" s="19">
        <f t="shared" si="193"/>
        <v>80869.190844881989</v>
      </c>
      <c r="AB74" s="19">
        <f t="shared" si="193"/>
        <v>82486.574661779625</v>
      </c>
      <c r="AC74" s="19">
        <f t="shared" si="193"/>
        <v>84136.30615501522</v>
      </c>
      <c r="AD74" s="19">
        <f t="shared" si="193"/>
        <v>85819.032278115526</v>
      </c>
      <c r="AE74" s="19">
        <f t="shared" si="193"/>
        <v>87535.412923677839</v>
      </c>
      <c r="AF74" s="19">
        <f t="shared" si="193"/>
        <v>89286.121182151401</v>
      </c>
      <c r="AG74" s="19">
        <f t="shared" si="193"/>
        <v>91071.843605794435</v>
      </c>
      <c r="AH74" s="19">
        <f t="shared" si="193"/>
        <v>92893.280477910332</v>
      </c>
      <c r="AI74" s="19">
        <f t="shared" si="193"/>
        <v>94751.146087468544</v>
      </c>
      <c r="AJ74" s="19">
        <f t="shared" si="193"/>
        <v>96646.16900921792</v>
      </c>
      <c r="AK74" s="19">
        <f t="shared" si="193"/>
        <v>98579.092389402285</v>
      </c>
      <c r="AL74" s="19">
        <f t="shared" si="193"/>
        <v>100550.67423719034</v>
      </c>
      <c r="AM74" s="19">
        <f t="shared" si="193"/>
        <v>102561.68772193414</v>
      </c>
      <c r="AN74" s="19">
        <f t="shared" si="193"/>
        <v>104612.92147637282</v>
      </c>
      <c r="AO74" s="19">
        <f t="shared" si="193"/>
        <v>106705.17990590028</v>
      </c>
      <c r="AP74" s="19">
        <f t="shared" si="193"/>
        <v>108839.28350401828</v>
      </c>
      <c r="AQ74" s="19">
        <f t="shared" ref="AQ74:CK74" si="194">AP74*(1+AQ$4)</f>
        <v>111016.06917409865</v>
      </c>
      <c r="AR74" s="19">
        <f t="shared" si="194"/>
        <v>113236.39055758063</v>
      </c>
      <c r="AS74" s="19">
        <f t="shared" si="194"/>
        <v>115501.11836873225</v>
      </c>
      <c r="AT74" s="19">
        <f t="shared" si="194"/>
        <v>117811.1407361069</v>
      </c>
      <c r="AU74" s="19">
        <f t="shared" si="194"/>
        <v>120167.36355082905</v>
      </c>
      <c r="AV74" s="19">
        <f t="shared" si="194"/>
        <v>122570.71082184563</v>
      </c>
      <c r="AW74" s="19">
        <f t="shared" si="194"/>
        <v>125022.12503828254</v>
      </c>
      <c r="AX74" s="19">
        <f t="shared" si="194"/>
        <v>127522.56753904819</v>
      </c>
      <c r="AY74" s="19">
        <f t="shared" si="194"/>
        <v>130073.01888982915</v>
      </c>
      <c r="AZ74" s="19">
        <f t="shared" si="194"/>
        <v>132674.47926762575</v>
      </c>
      <c r="BA74" s="19">
        <f t="shared" si="194"/>
        <v>135327.96885297826</v>
      </c>
      <c r="BB74" s="19">
        <f t="shared" si="194"/>
        <v>138034.52823003783</v>
      </c>
      <c r="BC74" s="19">
        <f t="shared" si="194"/>
        <v>140795.21879463858</v>
      </c>
      <c r="BD74" s="19">
        <f t="shared" si="194"/>
        <v>143611.12317053135</v>
      </c>
      <c r="BE74" s="19">
        <f t="shared" si="194"/>
        <v>146483.34563394199</v>
      </c>
      <c r="BF74" s="19">
        <f t="shared" si="194"/>
        <v>149413.01254662083</v>
      </c>
      <c r="BG74" s="19">
        <f t="shared" si="194"/>
        <v>152401.27279755325</v>
      </c>
      <c r="BH74" s="19">
        <f t="shared" si="194"/>
        <v>155449.29825350433</v>
      </c>
      <c r="BI74" s="19">
        <f t="shared" si="194"/>
        <v>158558.28421857441</v>
      </c>
      <c r="BJ74" s="19">
        <f t="shared" si="194"/>
        <v>161729.4499029459</v>
      </c>
      <c r="BK74" s="19">
        <f t="shared" si="194"/>
        <v>164964.03890100482</v>
      </c>
      <c r="BL74" s="19">
        <f t="shared" si="194"/>
        <v>168263.31967902492</v>
      </c>
      <c r="BM74" s="19">
        <f t="shared" si="194"/>
        <v>171628.58607260542</v>
      </c>
      <c r="BN74" s="19">
        <f t="shared" si="194"/>
        <v>175061.15779405754</v>
      </c>
      <c r="BO74" s="19">
        <f t="shared" si="194"/>
        <v>178562.3809499387</v>
      </c>
      <c r="BP74" s="19">
        <f t="shared" si="194"/>
        <v>182133.62856893748</v>
      </c>
      <c r="BQ74" s="19">
        <f t="shared" si="194"/>
        <v>185776.30114031624</v>
      </c>
      <c r="BR74" s="19">
        <f t="shared" si="194"/>
        <v>189491.82716312257</v>
      </c>
      <c r="BS74" s="19">
        <f t="shared" si="194"/>
        <v>193281.66370638501</v>
      </c>
      <c r="BT74" s="19">
        <f t="shared" si="194"/>
        <v>197147.29698051271</v>
      </c>
      <c r="BU74" s="19">
        <f t="shared" si="194"/>
        <v>201090.24292012295</v>
      </c>
      <c r="BV74" s="19">
        <f t="shared" si="194"/>
        <v>205112.04777852542</v>
      </c>
      <c r="BW74" s="19">
        <f t="shared" si="194"/>
        <v>209214.28873409593</v>
      </c>
      <c r="BX74" s="19">
        <f t="shared" si="194"/>
        <v>213398.57450877785</v>
      </c>
      <c r="BY74" s="19">
        <f t="shared" si="194"/>
        <v>217666.5459989534</v>
      </c>
      <c r="BZ74" s="19">
        <f t="shared" si="194"/>
        <v>222019.87691893248</v>
      </c>
      <c r="CA74" s="19">
        <f t="shared" si="194"/>
        <v>226460.27445731114</v>
      </c>
      <c r="CB74" s="19">
        <f t="shared" si="194"/>
        <v>230989.47994645737</v>
      </c>
      <c r="CC74" s="19">
        <f t="shared" si="194"/>
        <v>235609.26954538652</v>
      </c>
      <c r="CD74" s="19">
        <f t="shared" si="194"/>
        <v>240321.45493629426</v>
      </c>
      <c r="CE74" s="19">
        <f t="shared" si="194"/>
        <v>245127.88403502016</v>
      </c>
      <c r="CF74" s="19">
        <f t="shared" si="194"/>
        <v>250030.44171572058</v>
      </c>
      <c r="CG74" s="19">
        <f t="shared" si="194"/>
        <v>255031.050550035</v>
      </c>
      <c r="CH74" s="19">
        <f t="shared" si="194"/>
        <v>260131.67156103571</v>
      </c>
      <c r="CI74" s="19">
        <f t="shared" si="194"/>
        <v>265334.30499225645</v>
      </c>
      <c r="CJ74" s="19">
        <f t="shared" si="194"/>
        <v>270640.99109210161</v>
      </c>
      <c r="CK74" s="19">
        <f t="shared" si="194"/>
        <v>276053.81091394363</v>
      </c>
      <c r="CL74" s="19"/>
    </row>
    <row r="75" spans="5:90" x14ac:dyDescent="0.25">
      <c r="E75" s="16" t="s">
        <v>24</v>
      </c>
      <c r="F75" s="17">
        <v>4</v>
      </c>
      <c r="G75" s="17">
        <v>7</v>
      </c>
      <c r="H75" s="18">
        <v>57375</v>
      </c>
      <c r="I75" s="18">
        <v>58523</v>
      </c>
      <c r="J75" s="18">
        <v>59693</v>
      </c>
      <c r="K75" s="18">
        <v>60887</v>
      </c>
      <c r="L75" s="22">
        <v>62105</v>
      </c>
      <c r="M75" s="19">
        <f t="shared" ref="M75:R75" si="195">L75*(1+M$4)</f>
        <v>63347.1</v>
      </c>
      <c r="N75" s="19">
        <f t="shared" si="195"/>
        <v>64614.042000000001</v>
      </c>
      <c r="O75" s="19">
        <f t="shared" si="195"/>
        <v>65906.322840000008</v>
      </c>
      <c r="P75" s="19">
        <f t="shared" si="195"/>
        <v>67224.449296800012</v>
      </c>
      <c r="Q75" s="19">
        <f t="shared" si="195"/>
        <v>68568.93828273601</v>
      </c>
      <c r="R75" s="19">
        <f t="shared" si="195"/>
        <v>69940.317048390731</v>
      </c>
      <c r="S75" s="19">
        <f t="shared" ref="S75:AP75" si="196">R75*(1+S$4)</f>
        <v>71339.123389358545</v>
      </c>
      <c r="T75" s="19">
        <f t="shared" si="196"/>
        <v>72765.905857145714</v>
      </c>
      <c r="U75" s="19">
        <f t="shared" si="196"/>
        <v>74221.22397428863</v>
      </c>
      <c r="V75" s="19">
        <f t="shared" si="196"/>
        <v>75705.648453774411</v>
      </c>
      <c r="W75" s="19">
        <f t="shared" si="196"/>
        <v>77219.761422849901</v>
      </c>
      <c r="X75" s="19">
        <f t="shared" si="196"/>
        <v>78764.156651306897</v>
      </c>
      <c r="Y75" s="19">
        <f t="shared" si="196"/>
        <v>80339.439784333037</v>
      </c>
      <c r="Z75" s="19">
        <f t="shared" si="196"/>
        <v>81946.228580019699</v>
      </c>
      <c r="AA75" s="19">
        <f t="shared" si="196"/>
        <v>83585.153151620092</v>
      </c>
      <c r="AB75" s="19">
        <f t="shared" si="196"/>
        <v>85256.856214652493</v>
      </c>
      <c r="AC75" s="19">
        <f t="shared" si="196"/>
        <v>86961.99333894554</v>
      </c>
      <c r="AD75" s="19">
        <f t="shared" si="196"/>
        <v>88701.233205724449</v>
      </c>
      <c r="AE75" s="19">
        <f t="shared" si="196"/>
        <v>90475.257869838941</v>
      </c>
      <c r="AF75" s="19">
        <f t="shared" si="196"/>
        <v>92284.76302723572</v>
      </c>
      <c r="AG75" s="19">
        <f t="shared" si="196"/>
        <v>94130.458287780435</v>
      </c>
      <c r="AH75" s="19">
        <f t="shared" si="196"/>
        <v>96013.067453536045</v>
      </c>
      <c r="AI75" s="19">
        <f t="shared" si="196"/>
        <v>97933.32880260676</v>
      </c>
      <c r="AJ75" s="19">
        <f t="shared" si="196"/>
        <v>99891.995378658903</v>
      </c>
      <c r="AK75" s="19">
        <f t="shared" si="196"/>
        <v>101889.83528623209</v>
      </c>
      <c r="AL75" s="19">
        <f t="shared" si="196"/>
        <v>103927.63199195673</v>
      </c>
      <c r="AM75" s="19">
        <f t="shared" si="196"/>
        <v>106006.18463179587</v>
      </c>
      <c r="AN75" s="19">
        <f t="shared" si="196"/>
        <v>108126.30832443178</v>
      </c>
      <c r="AO75" s="19">
        <f t="shared" si="196"/>
        <v>110288.83449092042</v>
      </c>
      <c r="AP75" s="19">
        <f t="shared" si="196"/>
        <v>112494.61118073882</v>
      </c>
      <c r="AQ75" s="19">
        <f t="shared" ref="AQ75:CK75" si="197">AP75*(1+AQ$4)</f>
        <v>114744.5034043536</v>
      </c>
      <c r="AR75" s="19">
        <f t="shared" si="197"/>
        <v>117039.39347244067</v>
      </c>
      <c r="AS75" s="19">
        <f t="shared" si="197"/>
        <v>119380.18134188949</v>
      </c>
      <c r="AT75" s="19">
        <f t="shared" si="197"/>
        <v>121767.78496872728</v>
      </c>
      <c r="AU75" s="19">
        <f t="shared" si="197"/>
        <v>124203.14066810183</v>
      </c>
      <c r="AV75" s="19">
        <f t="shared" si="197"/>
        <v>126687.20348146386</v>
      </c>
      <c r="AW75" s="19">
        <f t="shared" si="197"/>
        <v>129220.94755109314</v>
      </c>
      <c r="AX75" s="19">
        <f t="shared" si="197"/>
        <v>131805.36650211501</v>
      </c>
      <c r="AY75" s="19">
        <f t="shared" si="197"/>
        <v>134441.47383215732</v>
      </c>
      <c r="AZ75" s="19">
        <f t="shared" si="197"/>
        <v>137130.30330880047</v>
      </c>
      <c r="BA75" s="19">
        <f t="shared" si="197"/>
        <v>139872.90937497647</v>
      </c>
      <c r="BB75" s="19">
        <f t="shared" si="197"/>
        <v>142670.36756247599</v>
      </c>
      <c r="BC75" s="19">
        <f t="shared" si="197"/>
        <v>145523.7749137255</v>
      </c>
      <c r="BD75" s="19">
        <f t="shared" si="197"/>
        <v>148434.25041200002</v>
      </c>
      <c r="BE75" s="19">
        <f t="shared" si="197"/>
        <v>151402.93542024001</v>
      </c>
      <c r="BF75" s="19">
        <f t="shared" si="197"/>
        <v>154430.99412864482</v>
      </c>
      <c r="BG75" s="19">
        <f t="shared" si="197"/>
        <v>157519.61401121772</v>
      </c>
      <c r="BH75" s="19">
        <f t="shared" si="197"/>
        <v>160670.00629144209</v>
      </c>
      <c r="BI75" s="19">
        <f t="shared" si="197"/>
        <v>163883.40641727092</v>
      </c>
      <c r="BJ75" s="19">
        <f t="shared" si="197"/>
        <v>167161.07454561634</v>
      </c>
      <c r="BK75" s="19">
        <f t="shared" si="197"/>
        <v>170504.29603652869</v>
      </c>
      <c r="BL75" s="19">
        <f t="shared" si="197"/>
        <v>173914.38195725926</v>
      </c>
      <c r="BM75" s="19">
        <f t="shared" si="197"/>
        <v>177392.66959640445</v>
      </c>
      <c r="BN75" s="19">
        <f t="shared" si="197"/>
        <v>180940.52298833255</v>
      </c>
      <c r="BO75" s="19">
        <f t="shared" si="197"/>
        <v>184559.33344809921</v>
      </c>
      <c r="BP75" s="19">
        <f t="shared" si="197"/>
        <v>188250.52011706118</v>
      </c>
      <c r="BQ75" s="19">
        <f t="shared" si="197"/>
        <v>192015.53051940241</v>
      </c>
      <c r="BR75" s="19">
        <f t="shared" si="197"/>
        <v>195855.84112979047</v>
      </c>
      <c r="BS75" s="19">
        <f t="shared" si="197"/>
        <v>199772.95795238629</v>
      </c>
      <c r="BT75" s="19">
        <f t="shared" si="197"/>
        <v>203768.41711143401</v>
      </c>
      <c r="BU75" s="19">
        <f t="shared" si="197"/>
        <v>207843.78545366268</v>
      </c>
      <c r="BV75" s="19">
        <f t="shared" si="197"/>
        <v>212000.66116273595</v>
      </c>
      <c r="BW75" s="19">
        <f t="shared" si="197"/>
        <v>216240.67438599069</v>
      </c>
      <c r="BX75" s="19">
        <f t="shared" si="197"/>
        <v>220565.48787371052</v>
      </c>
      <c r="BY75" s="19">
        <f t="shared" si="197"/>
        <v>224976.79763118475</v>
      </c>
      <c r="BZ75" s="19">
        <f t="shared" si="197"/>
        <v>229476.33358380845</v>
      </c>
      <c r="CA75" s="19">
        <f t="shared" si="197"/>
        <v>234065.86025548461</v>
      </c>
      <c r="CB75" s="19">
        <f t="shared" si="197"/>
        <v>238747.17746059431</v>
      </c>
      <c r="CC75" s="19">
        <f t="shared" si="197"/>
        <v>243522.1210098062</v>
      </c>
      <c r="CD75" s="19">
        <f t="shared" si="197"/>
        <v>248392.56343000234</v>
      </c>
      <c r="CE75" s="19">
        <f t="shared" si="197"/>
        <v>253360.4146986024</v>
      </c>
      <c r="CF75" s="19">
        <f t="shared" si="197"/>
        <v>258427.62299257444</v>
      </c>
      <c r="CG75" s="19">
        <f t="shared" si="197"/>
        <v>263596.17545242596</v>
      </c>
      <c r="CH75" s="19">
        <f t="shared" si="197"/>
        <v>268868.09896147449</v>
      </c>
      <c r="CI75" s="19">
        <f t="shared" si="197"/>
        <v>274245.46094070398</v>
      </c>
      <c r="CJ75" s="19">
        <f t="shared" si="197"/>
        <v>279730.37015951809</v>
      </c>
      <c r="CK75" s="19">
        <f t="shared" si="197"/>
        <v>285324.97756270843</v>
      </c>
      <c r="CL75" s="19"/>
    </row>
    <row r="76" spans="5:90" x14ac:dyDescent="0.25">
      <c r="E76" s="16" t="s">
        <v>24</v>
      </c>
      <c r="F76" s="17">
        <v>5</v>
      </c>
      <c r="G76" s="17">
        <v>7</v>
      </c>
      <c r="H76" s="18">
        <v>59517</v>
      </c>
      <c r="I76" s="18">
        <v>60707</v>
      </c>
      <c r="J76" s="18">
        <v>61921</v>
      </c>
      <c r="K76" s="18">
        <v>63159</v>
      </c>
      <c r="L76" s="22">
        <v>64422</v>
      </c>
      <c r="M76" s="19">
        <f t="shared" ref="M76:R76" si="198">L76*(1+M$4)</f>
        <v>65710.44</v>
      </c>
      <c r="N76" s="19">
        <f t="shared" si="198"/>
        <v>67024.64880000001</v>
      </c>
      <c r="O76" s="19">
        <f t="shared" si="198"/>
        <v>68365.141776000019</v>
      </c>
      <c r="P76" s="19">
        <f t="shared" si="198"/>
        <v>69732.444611520026</v>
      </c>
      <c r="Q76" s="19">
        <f t="shared" si="198"/>
        <v>71127.093503750424</v>
      </c>
      <c r="R76" s="19">
        <f t="shared" si="198"/>
        <v>72549.63537382544</v>
      </c>
      <c r="S76" s="19">
        <f t="shared" ref="S76:AP76" si="199">R76*(1+S$4)</f>
        <v>74000.628081301955</v>
      </c>
      <c r="T76" s="19">
        <f t="shared" si="199"/>
        <v>75480.640642927989</v>
      </c>
      <c r="U76" s="19">
        <f t="shared" si="199"/>
        <v>76990.253455786544</v>
      </c>
      <c r="V76" s="19">
        <f t="shared" si="199"/>
        <v>78530.05852490227</v>
      </c>
      <c r="W76" s="19">
        <f t="shared" si="199"/>
        <v>80100.659695400318</v>
      </c>
      <c r="X76" s="19">
        <f t="shared" si="199"/>
        <v>81702.67288930832</v>
      </c>
      <c r="Y76" s="19">
        <f t="shared" si="199"/>
        <v>83336.726347094489</v>
      </c>
      <c r="Z76" s="19">
        <f t="shared" si="199"/>
        <v>85003.460874036376</v>
      </c>
      <c r="AA76" s="19">
        <f t="shared" si="199"/>
        <v>86703.53009151711</v>
      </c>
      <c r="AB76" s="19">
        <f t="shared" si="199"/>
        <v>88437.600693347456</v>
      </c>
      <c r="AC76" s="19">
        <f t="shared" si="199"/>
        <v>90206.352707214406</v>
      </c>
      <c r="AD76" s="19">
        <f t="shared" si="199"/>
        <v>92010.4797613587</v>
      </c>
      <c r="AE76" s="19">
        <f t="shared" si="199"/>
        <v>93850.689356585877</v>
      </c>
      <c r="AF76" s="19">
        <f t="shared" si="199"/>
        <v>95727.70314371759</v>
      </c>
      <c r="AG76" s="19">
        <f t="shared" si="199"/>
        <v>97642.257206591938</v>
      </c>
      <c r="AH76" s="19">
        <f t="shared" si="199"/>
        <v>99595.102350723784</v>
      </c>
      <c r="AI76" s="19">
        <f t="shared" si="199"/>
        <v>101587.00439773826</v>
      </c>
      <c r="AJ76" s="19">
        <f t="shared" si="199"/>
        <v>103618.74448569302</v>
      </c>
      <c r="AK76" s="19">
        <f t="shared" si="199"/>
        <v>105691.11937540688</v>
      </c>
      <c r="AL76" s="19">
        <f t="shared" si="199"/>
        <v>107804.94176291503</v>
      </c>
      <c r="AM76" s="19">
        <f t="shared" si="199"/>
        <v>109961.04059817333</v>
      </c>
      <c r="AN76" s="19">
        <f t="shared" si="199"/>
        <v>112160.26141013681</v>
      </c>
      <c r="AO76" s="19">
        <f t="shared" si="199"/>
        <v>114403.46663833955</v>
      </c>
      <c r="AP76" s="19">
        <f t="shared" si="199"/>
        <v>116691.53597110635</v>
      </c>
      <c r="AQ76" s="19">
        <f t="shared" ref="AQ76:CK76" si="200">AP76*(1+AQ$4)</f>
        <v>119025.36669052848</v>
      </c>
      <c r="AR76" s="19">
        <f t="shared" si="200"/>
        <v>121405.87402433905</v>
      </c>
      <c r="AS76" s="19">
        <f t="shared" si="200"/>
        <v>123833.99150482583</v>
      </c>
      <c r="AT76" s="19">
        <f t="shared" si="200"/>
        <v>126310.67133492234</v>
      </c>
      <c r="AU76" s="19">
        <f t="shared" si="200"/>
        <v>128836.88476162079</v>
      </c>
      <c r="AV76" s="19">
        <f t="shared" si="200"/>
        <v>131413.62245685322</v>
      </c>
      <c r="AW76" s="19">
        <f t="shared" si="200"/>
        <v>134041.89490599028</v>
      </c>
      <c r="AX76" s="19">
        <f t="shared" si="200"/>
        <v>136722.7328041101</v>
      </c>
      <c r="AY76" s="19">
        <f t="shared" si="200"/>
        <v>139457.1874601923</v>
      </c>
      <c r="AZ76" s="19">
        <f t="shared" si="200"/>
        <v>142246.33120939616</v>
      </c>
      <c r="BA76" s="19">
        <f t="shared" si="200"/>
        <v>145091.2578335841</v>
      </c>
      <c r="BB76" s="19">
        <f t="shared" si="200"/>
        <v>147993.08299025579</v>
      </c>
      <c r="BC76" s="19">
        <f t="shared" si="200"/>
        <v>150952.9446500609</v>
      </c>
      <c r="BD76" s="19">
        <f t="shared" si="200"/>
        <v>153972.00354306214</v>
      </c>
      <c r="BE76" s="19">
        <f t="shared" si="200"/>
        <v>157051.44361392339</v>
      </c>
      <c r="BF76" s="19">
        <f t="shared" si="200"/>
        <v>160192.47248620185</v>
      </c>
      <c r="BG76" s="19">
        <f t="shared" si="200"/>
        <v>163396.32193592589</v>
      </c>
      <c r="BH76" s="19">
        <f t="shared" si="200"/>
        <v>166664.2483746444</v>
      </c>
      <c r="BI76" s="19">
        <f t="shared" si="200"/>
        <v>169997.53334213729</v>
      </c>
      <c r="BJ76" s="19">
        <f t="shared" si="200"/>
        <v>173397.48400898004</v>
      </c>
      <c r="BK76" s="19">
        <f t="shared" si="200"/>
        <v>176865.43368915963</v>
      </c>
      <c r="BL76" s="19">
        <f t="shared" si="200"/>
        <v>180402.74236294284</v>
      </c>
      <c r="BM76" s="19">
        <f t="shared" si="200"/>
        <v>184010.79721020171</v>
      </c>
      <c r="BN76" s="19">
        <f t="shared" si="200"/>
        <v>187691.01315440575</v>
      </c>
      <c r="BO76" s="19">
        <f t="shared" si="200"/>
        <v>191444.83341749388</v>
      </c>
      <c r="BP76" s="19">
        <f t="shared" si="200"/>
        <v>195273.73008584377</v>
      </c>
      <c r="BQ76" s="19">
        <f t="shared" si="200"/>
        <v>199179.20468756065</v>
      </c>
      <c r="BR76" s="19">
        <f t="shared" si="200"/>
        <v>203162.78878131186</v>
      </c>
      <c r="BS76" s="19">
        <f t="shared" si="200"/>
        <v>207226.04455693811</v>
      </c>
      <c r="BT76" s="19">
        <f t="shared" si="200"/>
        <v>211370.56544807687</v>
      </c>
      <c r="BU76" s="19">
        <f t="shared" si="200"/>
        <v>215597.97675703841</v>
      </c>
      <c r="BV76" s="19">
        <f t="shared" si="200"/>
        <v>219909.93629217919</v>
      </c>
      <c r="BW76" s="19">
        <f t="shared" si="200"/>
        <v>224308.13501802279</v>
      </c>
      <c r="BX76" s="19">
        <f t="shared" si="200"/>
        <v>228794.29771838326</v>
      </c>
      <c r="BY76" s="19">
        <f t="shared" si="200"/>
        <v>233370.18367275092</v>
      </c>
      <c r="BZ76" s="19">
        <f t="shared" si="200"/>
        <v>238037.58734620595</v>
      </c>
      <c r="CA76" s="19">
        <f t="shared" si="200"/>
        <v>242798.33909313008</v>
      </c>
      <c r="CB76" s="19">
        <f t="shared" si="200"/>
        <v>247654.30587499269</v>
      </c>
      <c r="CC76" s="19">
        <f t="shared" si="200"/>
        <v>252607.39199249254</v>
      </c>
      <c r="CD76" s="19">
        <f t="shared" si="200"/>
        <v>257659.53983234239</v>
      </c>
      <c r="CE76" s="19">
        <f t="shared" si="200"/>
        <v>262812.73062898923</v>
      </c>
      <c r="CF76" s="19">
        <f t="shared" si="200"/>
        <v>268068.985241569</v>
      </c>
      <c r="CG76" s="19">
        <f t="shared" si="200"/>
        <v>273430.3649464004</v>
      </c>
      <c r="CH76" s="19">
        <f t="shared" si="200"/>
        <v>278898.97224532842</v>
      </c>
      <c r="CI76" s="19">
        <f t="shared" si="200"/>
        <v>284476.951690235</v>
      </c>
      <c r="CJ76" s="19">
        <f t="shared" si="200"/>
        <v>290166.49072403973</v>
      </c>
      <c r="CK76" s="19">
        <f t="shared" si="200"/>
        <v>295969.82053852052</v>
      </c>
      <c r="CL76" s="19"/>
    </row>
    <row r="77" spans="5:90" x14ac:dyDescent="0.25">
      <c r="E77" s="16" t="s">
        <v>24</v>
      </c>
      <c r="F77" s="17">
        <v>6</v>
      </c>
      <c r="G77" s="17">
        <v>7</v>
      </c>
      <c r="H77" s="18">
        <v>61622</v>
      </c>
      <c r="I77" s="18">
        <v>62854</v>
      </c>
      <c r="J77" s="18">
        <v>64111</v>
      </c>
      <c r="K77" s="18">
        <v>65393</v>
      </c>
      <c r="L77" s="22">
        <v>66701</v>
      </c>
      <c r="M77" s="19">
        <f t="shared" ref="M77:R77" si="201">L77*(1+M$4)</f>
        <v>68035.02</v>
      </c>
      <c r="N77" s="19">
        <f t="shared" si="201"/>
        <v>69395.720400000006</v>
      </c>
      <c r="O77" s="19">
        <f t="shared" si="201"/>
        <v>70783.634808000003</v>
      </c>
      <c r="P77" s="19">
        <f t="shared" si="201"/>
        <v>72199.30750416001</v>
      </c>
      <c r="Q77" s="19">
        <f t="shared" si="201"/>
        <v>73643.293654243214</v>
      </c>
      <c r="R77" s="19">
        <f t="shared" si="201"/>
        <v>75116.159527328084</v>
      </c>
      <c r="S77" s="19">
        <f t="shared" ref="S77:AP77" si="202">R77*(1+S$4)</f>
        <v>76618.482717874649</v>
      </c>
      <c r="T77" s="19">
        <f t="shared" si="202"/>
        <v>78150.852372232141</v>
      </c>
      <c r="U77" s="19">
        <f t="shared" si="202"/>
        <v>79713.86941967679</v>
      </c>
      <c r="V77" s="19">
        <f t="shared" si="202"/>
        <v>81308.146808070334</v>
      </c>
      <c r="W77" s="19">
        <f t="shared" si="202"/>
        <v>82934.309744231738</v>
      </c>
      <c r="X77" s="19">
        <f t="shared" si="202"/>
        <v>84592.995939116372</v>
      </c>
      <c r="Y77" s="19">
        <f t="shared" si="202"/>
        <v>86284.855857898699</v>
      </c>
      <c r="Z77" s="19">
        <f t="shared" si="202"/>
        <v>88010.552975056678</v>
      </c>
      <c r="AA77" s="19">
        <f t="shared" si="202"/>
        <v>89770.764034557811</v>
      </c>
      <c r="AB77" s="19">
        <f t="shared" si="202"/>
        <v>91566.17931524897</v>
      </c>
      <c r="AC77" s="19">
        <f t="shared" si="202"/>
        <v>93397.502901553948</v>
      </c>
      <c r="AD77" s="19">
        <f t="shared" si="202"/>
        <v>95265.452959585033</v>
      </c>
      <c r="AE77" s="19">
        <f t="shared" si="202"/>
        <v>97170.762018776732</v>
      </c>
      <c r="AF77" s="19">
        <f t="shared" si="202"/>
        <v>99114.177259152275</v>
      </c>
      <c r="AG77" s="19">
        <f t="shared" si="202"/>
        <v>101096.46080433532</v>
      </c>
      <c r="AH77" s="19">
        <f t="shared" si="202"/>
        <v>103118.39002042203</v>
      </c>
      <c r="AI77" s="19">
        <f t="shared" si="202"/>
        <v>105180.75782083046</v>
      </c>
      <c r="AJ77" s="19">
        <f t="shared" si="202"/>
        <v>107284.37297724707</v>
      </c>
      <c r="AK77" s="19">
        <f t="shared" si="202"/>
        <v>109430.06043679202</v>
      </c>
      <c r="AL77" s="19">
        <f t="shared" si="202"/>
        <v>111618.66164552786</v>
      </c>
      <c r="AM77" s="19">
        <f t="shared" si="202"/>
        <v>113851.03487843841</v>
      </c>
      <c r="AN77" s="19">
        <f t="shared" si="202"/>
        <v>116128.05557600719</v>
      </c>
      <c r="AO77" s="19">
        <f t="shared" si="202"/>
        <v>118450.61668752733</v>
      </c>
      <c r="AP77" s="19">
        <f t="shared" si="202"/>
        <v>120819.62902127788</v>
      </c>
      <c r="AQ77" s="19">
        <f t="shared" ref="AQ77:CK77" si="203">AP77*(1+AQ$4)</f>
        <v>123236.02160170344</v>
      </c>
      <c r="AR77" s="19">
        <f t="shared" si="203"/>
        <v>125700.74203373751</v>
      </c>
      <c r="AS77" s="19">
        <f t="shared" si="203"/>
        <v>128214.75687441225</v>
      </c>
      <c r="AT77" s="19">
        <f t="shared" si="203"/>
        <v>130779.05201190051</v>
      </c>
      <c r="AU77" s="19">
        <f t="shared" si="203"/>
        <v>133394.63305213852</v>
      </c>
      <c r="AV77" s="19">
        <f t="shared" si="203"/>
        <v>136062.5257131813</v>
      </c>
      <c r="AW77" s="19">
        <f t="shared" si="203"/>
        <v>138783.77622744493</v>
      </c>
      <c r="AX77" s="19">
        <f t="shared" si="203"/>
        <v>141559.45175199382</v>
      </c>
      <c r="AY77" s="19">
        <f t="shared" si="203"/>
        <v>144390.64078703371</v>
      </c>
      <c r="AZ77" s="19">
        <f t="shared" si="203"/>
        <v>147278.45360277439</v>
      </c>
      <c r="BA77" s="19">
        <f t="shared" si="203"/>
        <v>150224.02267482987</v>
      </c>
      <c r="BB77" s="19">
        <f t="shared" si="203"/>
        <v>153228.50312832647</v>
      </c>
      <c r="BC77" s="19">
        <f t="shared" si="203"/>
        <v>156293.07319089299</v>
      </c>
      <c r="BD77" s="19">
        <f t="shared" si="203"/>
        <v>159418.93465471084</v>
      </c>
      <c r="BE77" s="19">
        <f t="shared" si="203"/>
        <v>162607.31334780506</v>
      </c>
      <c r="BF77" s="19">
        <f t="shared" si="203"/>
        <v>165859.45961476117</v>
      </c>
      <c r="BG77" s="19">
        <f t="shared" si="203"/>
        <v>169176.64880705639</v>
      </c>
      <c r="BH77" s="19">
        <f t="shared" si="203"/>
        <v>172560.18178319753</v>
      </c>
      <c r="BI77" s="19">
        <f t="shared" si="203"/>
        <v>176011.38541886149</v>
      </c>
      <c r="BJ77" s="19">
        <f t="shared" si="203"/>
        <v>179531.61312723873</v>
      </c>
      <c r="BK77" s="19">
        <f t="shared" si="203"/>
        <v>183122.24538978349</v>
      </c>
      <c r="BL77" s="19">
        <f t="shared" si="203"/>
        <v>186784.69029757916</v>
      </c>
      <c r="BM77" s="19">
        <f t="shared" si="203"/>
        <v>190520.38410353076</v>
      </c>
      <c r="BN77" s="19">
        <f t="shared" si="203"/>
        <v>194330.79178560138</v>
      </c>
      <c r="BO77" s="19">
        <f t="shared" si="203"/>
        <v>198217.40762131341</v>
      </c>
      <c r="BP77" s="19">
        <f t="shared" si="203"/>
        <v>202181.75577373969</v>
      </c>
      <c r="BQ77" s="19">
        <f t="shared" si="203"/>
        <v>206225.3908892145</v>
      </c>
      <c r="BR77" s="19">
        <f t="shared" si="203"/>
        <v>210349.89870699879</v>
      </c>
      <c r="BS77" s="19">
        <f t="shared" si="203"/>
        <v>214556.89668113878</v>
      </c>
      <c r="BT77" s="19">
        <f t="shared" si="203"/>
        <v>218848.03461476156</v>
      </c>
      <c r="BU77" s="19">
        <f t="shared" si="203"/>
        <v>223224.99530705679</v>
      </c>
      <c r="BV77" s="19">
        <f t="shared" si="203"/>
        <v>227689.49521319792</v>
      </c>
      <c r="BW77" s="19">
        <f t="shared" si="203"/>
        <v>232243.2851174619</v>
      </c>
      <c r="BX77" s="19">
        <f t="shared" si="203"/>
        <v>236888.15081981116</v>
      </c>
      <c r="BY77" s="19">
        <f t="shared" si="203"/>
        <v>241625.91383620739</v>
      </c>
      <c r="BZ77" s="19">
        <f t="shared" si="203"/>
        <v>246458.43211293154</v>
      </c>
      <c r="CA77" s="19">
        <f t="shared" si="203"/>
        <v>251387.60075519016</v>
      </c>
      <c r="CB77" s="19">
        <f t="shared" si="203"/>
        <v>256415.35277029398</v>
      </c>
      <c r="CC77" s="19">
        <f t="shared" si="203"/>
        <v>261543.65982569987</v>
      </c>
      <c r="CD77" s="19">
        <f t="shared" si="203"/>
        <v>266774.53302221384</v>
      </c>
      <c r="CE77" s="19">
        <f t="shared" si="203"/>
        <v>272110.02368265815</v>
      </c>
      <c r="CF77" s="19">
        <f t="shared" si="203"/>
        <v>277552.22415631131</v>
      </c>
      <c r="CG77" s="19">
        <f t="shared" si="203"/>
        <v>283103.26863943756</v>
      </c>
      <c r="CH77" s="19">
        <f t="shared" si="203"/>
        <v>288765.33401222632</v>
      </c>
      <c r="CI77" s="19">
        <f t="shared" si="203"/>
        <v>294540.64069247083</v>
      </c>
      <c r="CJ77" s="19">
        <f t="shared" si="203"/>
        <v>300431.45350632025</v>
      </c>
      <c r="CK77" s="19">
        <f t="shared" si="203"/>
        <v>306440.08257644664</v>
      </c>
      <c r="CL77" s="19"/>
    </row>
    <row r="78" spans="5:90" x14ac:dyDescent="0.25">
      <c r="E78" s="16" t="s">
        <v>24</v>
      </c>
      <c r="F78" s="17">
        <v>7</v>
      </c>
      <c r="G78" s="17">
        <v>7</v>
      </c>
      <c r="H78" s="18">
        <v>63784</v>
      </c>
      <c r="I78" s="18">
        <v>65060</v>
      </c>
      <c r="J78" s="18">
        <v>66361</v>
      </c>
      <c r="K78" s="18">
        <v>67688</v>
      </c>
      <c r="L78" s="22">
        <v>69042</v>
      </c>
      <c r="M78" s="19">
        <f t="shared" ref="M78:R78" si="204">L78*(1+M$4)</f>
        <v>70422.84</v>
      </c>
      <c r="N78" s="19">
        <f t="shared" si="204"/>
        <v>71831.296799999996</v>
      </c>
      <c r="O78" s="19">
        <f t="shared" si="204"/>
        <v>73267.922735999993</v>
      </c>
      <c r="P78" s="19">
        <f t="shared" si="204"/>
        <v>74733.281190719994</v>
      </c>
      <c r="Q78" s="19">
        <f t="shared" si="204"/>
        <v>76227.9468145344</v>
      </c>
      <c r="R78" s="19">
        <f t="shared" si="204"/>
        <v>77752.50575082509</v>
      </c>
      <c r="S78" s="19">
        <f t="shared" ref="S78:AP78" si="205">R78*(1+S$4)</f>
        <v>79307.555865841598</v>
      </c>
      <c r="T78" s="19">
        <f t="shared" si="205"/>
        <v>80893.706983158438</v>
      </c>
      <c r="U78" s="19">
        <f t="shared" si="205"/>
        <v>82511.581122821604</v>
      </c>
      <c r="V78" s="19">
        <f t="shared" si="205"/>
        <v>84161.812745278032</v>
      </c>
      <c r="W78" s="19">
        <f t="shared" si="205"/>
        <v>85845.049000183601</v>
      </c>
      <c r="X78" s="19">
        <f t="shared" si="205"/>
        <v>87561.949980187273</v>
      </c>
      <c r="Y78" s="19">
        <f t="shared" si="205"/>
        <v>89313.188979791026</v>
      </c>
      <c r="Z78" s="19">
        <f t="shared" si="205"/>
        <v>91099.452759386855</v>
      </c>
      <c r="AA78" s="19">
        <f t="shared" si="205"/>
        <v>92921.441814574588</v>
      </c>
      <c r="AB78" s="19">
        <f t="shared" si="205"/>
        <v>94779.870650866083</v>
      </c>
      <c r="AC78" s="19">
        <f t="shared" si="205"/>
        <v>96675.468063883411</v>
      </c>
      <c r="AD78" s="19">
        <f t="shared" si="205"/>
        <v>98608.97742516108</v>
      </c>
      <c r="AE78" s="19">
        <f t="shared" si="205"/>
        <v>100581.1569736643</v>
      </c>
      <c r="AF78" s="19">
        <f t="shared" si="205"/>
        <v>102592.78011313759</v>
      </c>
      <c r="AG78" s="19">
        <f t="shared" si="205"/>
        <v>104644.63571540035</v>
      </c>
      <c r="AH78" s="19">
        <f t="shared" si="205"/>
        <v>106737.52842970836</v>
      </c>
      <c r="AI78" s="19">
        <f t="shared" si="205"/>
        <v>108872.27899830253</v>
      </c>
      <c r="AJ78" s="19">
        <f t="shared" si="205"/>
        <v>111049.72457826858</v>
      </c>
      <c r="AK78" s="19">
        <f t="shared" si="205"/>
        <v>113270.71906983395</v>
      </c>
      <c r="AL78" s="19">
        <f t="shared" si="205"/>
        <v>115536.13345123063</v>
      </c>
      <c r="AM78" s="19">
        <f t="shared" si="205"/>
        <v>117846.85612025525</v>
      </c>
      <c r="AN78" s="19">
        <f t="shared" si="205"/>
        <v>120203.79324266037</v>
      </c>
      <c r="AO78" s="19">
        <f t="shared" si="205"/>
        <v>122607.86910751357</v>
      </c>
      <c r="AP78" s="19">
        <f t="shared" si="205"/>
        <v>125060.02648966384</v>
      </c>
      <c r="AQ78" s="19">
        <f t="shared" ref="AQ78:CK78" si="206">AP78*(1+AQ$4)</f>
        <v>127561.22701945712</v>
      </c>
      <c r="AR78" s="19">
        <f t="shared" si="206"/>
        <v>130112.45155984626</v>
      </c>
      <c r="AS78" s="19">
        <f t="shared" si="206"/>
        <v>132714.70059104319</v>
      </c>
      <c r="AT78" s="19">
        <f t="shared" si="206"/>
        <v>135368.99460286406</v>
      </c>
      <c r="AU78" s="19">
        <f t="shared" si="206"/>
        <v>138076.37449492133</v>
      </c>
      <c r="AV78" s="19">
        <f t="shared" si="206"/>
        <v>140837.90198481976</v>
      </c>
      <c r="AW78" s="19">
        <f t="shared" si="206"/>
        <v>143654.66002451617</v>
      </c>
      <c r="AX78" s="19">
        <f t="shared" si="206"/>
        <v>146527.75322500648</v>
      </c>
      <c r="AY78" s="19">
        <f t="shared" si="206"/>
        <v>149458.30828950662</v>
      </c>
      <c r="AZ78" s="19">
        <f t="shared" si="206"/>
        <v>152447.47445529676</v>
      </c>
      <c r="BA78" s="19">
        <f t="shared" si="206"/>
        <v>155496.42394440269</v>
      </c>
      <c r="BB78" s="19">
        <f t="shared" si="206"/>
        <v>158606.35242329075</v>
      </c>
      <c r="BC78" s="19">
        <f t="shared" si="206"/>
        <v>161778.47947175658</v>
      </c>
      <c r="BD78" s="19">
        <f t="shared" si="206"/>
        <v>165014.0490611917</v>
      </c>
      <c r="BE78" s="19">
        <f t="shared" si="206"/>
        <v>168314.33004241553</v>
      </c>
      <c r="BF78" s="19">
        <f t="shared" si="206"/>
        <v>171680.61664326384</v>
      </c>
      <c r="BG78" s="19">
        <f t="shared" si="206"/>
        <v>175114.22897612912</v>
      </c>
      <c r="BH78" s="19">
        <f t="shared" si="206"/>
        <v>178616.51355565171</v>
      </c>
      <c r="BI78" s="19">
        <f t="shared" si="206"/>
        <v>182188.84382676473</v>
      </c>
      <c r="BJ78" s="19">
        <f t="shared" si="206"/>
        <v>185832.62070330002</v>
      </c>
      <c r="BK78" s="19">
        <f t="shared" si="206"/>
        <v>189549.27311736601</v>
      </c>
      <c r="BL78" s="19">
        <f t="shared" si="206"/>
        <v>193340.25857971335</v>
      </c>
      <c r="BM78" s="19">
        <f t="shared" si="206"/>
        <v>197207.06375130761</v>
      </c>
      <c r="BN78" s="19">
        <f t="shared" si="206"/>
        <v>201151.20502633377</v>
      </c>
      <c r="BO78" s="19">
        <f t="shared" si="206"/>
        <v>205174.22912686045</v>
      </c>
      <c r="BP78" s="19">
        <f t="shared" si="206"/>
        <v>209277.71370939765</v>
      </c>
      <c r="BQ78" s="19">
        <f t="shared" si="206"/>
        <v>213463.2679835856</v>
      </c>
      <c r="BR78" s="19">
        <f t="shared" si="206"/>
        <v>217732.53334325732</v>
      </c>
      <c r="BS78" s="19">
        <f t="shared" si="206"/>
        <v>222087.18401012247</v>
      </c>
      <c r="BT78" s="19">
        <f t="shared" si="206"/>
        <v>226528.92769032493</v>
      </c>
      <c r="BU78" s="19">
        <f t="shared" si="206"/>
        <v>231059.50624413142</v>
      </c>
      <c r="BV78" s="19">
        <f t="shared" si="206"/>
        <v>235680.69636901407</v>
      </c>
      <c r="BW78" s="19">
        <f t="shared" si="206"/>
        <v>240394.31029639437</v>
      </c>
      <c r="BX78" s="19">
        <f t="shared" si="206"/>
        <v>245202.19650232227</v>
      </c>
      <c r="BY78" s="19">
        <f t="shared" si="206"/>
        <v>250106.24043236874</v>
      </c>
      <c r="BZ78" s="19">
        <f t="shared" si="206"/>
        <v>255108.36524101612</v>
      </c>
      <c r="CA78" s="19">
        <f t="shared" si="206"/>
        <v>260210.53254583644</v>
      </c>
      <c r="CB78" s="19">
        <f t="shared" si="206"/>
        <v>265414.74319675314</v>
      </c>
      <c r="CC78" s="19">
        <f t="shared" si="206"/>
        <v>270723.03806068824</v>
      </c>
      <c r="CD78" s="19">
        <f t="shared" si="206"/>
        <v>276137.49882190203</v>
      </c>
      <c r="CE78" s="19">
        <f t="shared" si="206"/>
        <v>281660.24879834009</v>
      </c>
      <c r="CF78" s="19">
        <f t="shared" si="206"/>
        <v>287293.45377430692</v>
      </c>
      <c r="CG78" s="19">
        <f t="shared" si="206"/>
        <v>293039.32284979307</v>
      </c>
      <c r="CH78" s="19">
        <f t="shared" si="206"/>
        <v>298900.10930678895</v>
      </c>
      <c r="CI78" s="19">
        <f t="shared" si="206"/>
        <v>304878.11149292474</v>
      </c>
      <c r="CJ78" s="19">
        <f t="shared" si="206"/>
        <v>310975.67372278322</v>
      </c>
      <c r="CK78" s="19">
        <f t="shared" si="206"/>
        <v>317195.18719723891</v>
      </c>
      <c r="CL78" s="19"/>
    </row>
    <row r="79" spans="5:90" x14ac:dyDescent="0.25">
      <c r="E79" s="16" t="s">
        <v>25</v>
      </c>
      <c r="F79" s="17">
        <v>1</v>
      </c>
      <c r="G79" s="17">
        <v>3</v>
      </c>
      <c r="H79" s="18">
        <v>59107</v>
      </c>
      <c r="I79" s="18">
        <v>60298</v>
      </c>
      <c r="J79" s="18">
        <v>61495</v>
      </c>
      <c r="K79" s="18">
        <v>62725</v>
      </c>
      <c r="L79" s="22">
        <v>63980</v>
      </c>
      <c r="M79" s="19">
        <f t="shared" ref="M79:R79" si="207">L79*(1+M$4)</f>
        <v>65259.6</v>
      </c>
      <c r="N79" s="19">
        <f t="shared" si="207"/>
        <v>66564.792000000001</v>
      </c>
      <c r="O79" s="19">
        <f t="shared" si="207"/>
        <v>67896.087840000007</v>
      </c>
      <c r="P79" s="19">
        <f t="shared" si="207"/>
        <v>69254.00959680001</v>
      </c>
      <c r="Q79" s="19">
        <f t="shared" si="207"/>
        <v>70639.089788736004</v>
      </c>
      <c r="R79" s="19">
        <f t="shared" si="207"/>
        <v>72051.871584510722</v>
      </c>
      <c r="S79" s="19">
        <f t="shared" ref="S79:AP79" si="208">R79*(1+S$4)</f>
        <v>73492.909016200938</v>
      </c>
      <c r="T79" s="19">
        <f t="shared" si="208"/>
        <v>74962.767196524961</v>
      </c>
      <c r="U79" s="19">
        <f t="shared" si="208"/>
        <v>76462.022540455466</v>
      </c>
      <c r="V79" s="19">
        <f t="shared" si="208"/>
        <v>77991.262991264579</v>
      </c>
      <c r="W79" s="19">
        <f t="shared" si="208"/>
        <v>79551.088251089866</v>
      </c>
      <c r="X79" s="19">
        <f t="shared" si="208"/>
        <v>81142.110016111663</v>
      </c>
      <c r="Y79" s="19">
        <f t="shared" si="208"/>
        <v>82764.9522164339</v>
      </c>
      <c r="Z79" s="19">
        <f t="shared" si="208"/>
        <v>84420.251260762583</v>
      </c>
      <c r="AA79" s="19">
        <f t="shared" si="208"/>
        <v>86108.656285977835</v>
      </c>
      <c r="AB79" s="19">
        <f t="shared" si="208"/>
        <v>87830.829411697399</v>
      </c>
      <c r="AC79" s="19">
        <f t="shared" si="208"/>
        <v>89587.445999931355</v>
      </c>
      <c r="AD79" s="19">
        <f t="shared" si="208"/>
        <v>91379.194919929985</v>
      </c>
      <c r="AE79" s="19">
        <f t="shared" si="208"/>
        <v>93206.778818328588</v>
      </c>
      <c r="AF79" s="19">
        <f t="shared" si="208"/>
        <v>95070.914394695166</v>
      </c>
      <c r="AG79" s="19">
        <f t="shared" si="208"/>
        <v>96972.332682589069</v>
      </c>
      <c r="AH79" s="19">
        <f t="shared" si="208"/>
        <v>98911.779336240856</v>
      </c>
      <c r="AI79" s="19">
        <f t="shared" si="208"/>
        <v>100890.01492296568</v>
      </c>
      <c r="AJ79" s="19">
        <f t="shared" si="208"/>
        <v>102907.815221425</v>
      </c>
      <c r="AK79" s="19">
        <f t="shared" si="208"/>
        <v>104965.9715258535</v>
      </c>
      <c r="AL79" s="19">
        <f t="shared" si="208"/>
        <v>107065.29095637058</v>
      </c>
      <c r="AM79" s="19">
        <f t="shared" si="208"/>
        <v>109206.59677549799</v>
      </c>
      <c r="AN79" s="19">
        <f t="shared" si="208"/>
        <v>111390.72871100795</v>
      </c>
      <c r="AO79" s="19">
        <f t="shared" si="208"/>
        <v>113618.54328522811</v>
      </c>
      <c r="AP79" s="19">
        <f t="shared" si="208"/>
        <v>115890.91415093267</v>
      </c>
      <c r="AQ79" s="19">
        <f t="shared" ref="AQ79:CK79" si="209">AP79*(1+AQ$4)</f>
        <v>118208.73243395133</v>
      </c>
      <c r="AR79" s="19">
        <f t="shared" si="209"/>
        <v>120572.90708263035</v>
      </c>
      <c r="AS79" s="19">
        <f t="shared" si="209"/>
        <v>122984.36522428296</v>
      </c>
      <c r="AT79" s="19">
        <f t="shared" si="209"/>
        <v>125444.05252876862</v>
      </c>
      <c r="AU79" s="19">
        <f t="shared" si="209"/>
        <v>127952.933579344</v>
      </c>
      <c r="AV79" s="19">
        <f t="shared" si="209"/>
        <v>130511.99225093088</v>
      </c>
      <c r="AW79" s="19">
        <f t="shared" si="209"/>
        <v>133122.2320959495</v>
      </c>
      <c r="AX79" s="19">
        <f t="shared" si="209"/>
        <v>135784.67673786849</v>
      </c>
      <c r="AY79" s="19">
        <f t="shared" si="209"/>
        <v>138500.37027262585</v>
      </c>
      <c r="AZ79" s="19">
        <f t="shared" si="209"/>
        <v>141270.37767807837</v>
      </c>
      <c r="BA79" s="19">
        <f t="shared" si="209"/>
        <v>144095.78523163992</v>
      </c>
      <c r="BB79" s="19">
        <f t="shared" si="209"/>
        <v>146977.70093627271</v>
      </c>
      <c r="BC79" s="19">
        <f t="shared" si="209"/>
        <v>149917.25495499818</v>
      </c>
      <c r="BD79" s="19">
        <f t="shared" si="209"/>
        <v>152915.60005409815</v>
      </c>
      <c r="BE79" s="19">
        <f t="shared" si="209"/>
        <v>155973.91205518012</v>
      </c>
      <c r="BF79" s="19">
        <f t="shared" si="209"/>
        <v>159093.39029628373</v>
      </c>
      <c r="BG79" s="19">
        <f t="shared" si="209"/>
        <v>162275.25810220939</v>
      </c>
      <c r="BH79" s="19">
        <f t="shared" si="209"/>
        <v>165520.76326425359</v>
      </c>
      <c r="BI79" s="19">
        <f t="shared" si="209"/>
        <v>168831.17852953865</v>
      </c>
      <c r="BJ79" s="19">
        <f t="shared" si="209"/>
        <v>172207.80210012943</v>
      </c>
      <c r="BK79" s="19">
        <f t="shared" si="209"/>
        <v>175651.958142132</v>
      </c>
      <c r="BL79" s="19">
        <f t="shared" si="209"/>
        <v>179164.99730497465</v>
      </c>
      <c r="BM79" s="19">
        <f t="shared" si="209"/>
        <v>182748.29725107414</v>
      </c>
      <c r="BN79" s="19">
        <f t="shared" si="209"/>
        <v>186403.26319609562</v>
      </c>
      <c r="BO79" s="19">
        <f t="shared" si="209"/>
        <v>190131.32846001754</v>
      </c>
      <c r="BP79" s="19">
        <f t="shared" si="209"/>
        <v>193933.9550292179</v>
      </c>
      <c r="BQ79" s="19">
        <f t="shared" si="209"/>
        <v>197812.63412980226</v>
      </c>
      <c r="BR79" s="19">
        <f t="shared" si="209"/>
        <v>201768.8868123983</v>
      </c>
      <c r="BS79" s="19">
        <f t="shared" si="209"/>
        <v>205804.26454864626</v>
      </c>
      <c r="BT79" s="19">
        <f t="shared" si="209"/>
        <v>209920.34983961919</v>
      </c>
      <c r="BU79" s="19">
        <f t="shared" si="209"/>
        <v>214118.75683641157</v>
      </c>
      <c r="BV79" s="19">
        <f t="shared" si="209"/>
        <v>218401.1319731398</v>
      </c>
      <c r="BW79" s="19">
        <f t="shared" si="209"/>
        <v>222769.15461260261</v>
      </c>
      <c r="BX79" s="19">
        <f t="shared" si="209"/>
        <v>227224.53770485465</v>
      </c>
      <c r="BY79" s="19">
        <f t="shared" si="209"/>
        <v>231769.02845895174</v>
      </c>
      <c r="BZ79" s="19">
        <f t="shared" si="209"/>
        <v>236404.40902813079</v>
      </c>
      <c r="CA79" s="19">
        <f t="shared" si="209"/>
        <v>241132.49720869341</v>
      </c>
      <c r="CB79" s="19">
        <f t="shared" si="209"/>
        <v>245955.14715286728</v>
      </c>
      <c r="CC79" s="19">
        <f t="shared" si="209"/>
        <v>250874.25009592462</v>
      </c>
      <c r="CD79" s="19">
        <f t="shared" si="209"/>
        <v>255891.73509784314</v>
      </c>
      <c r="CE79" s="19">
        <f t="shared" si="209"/>
        <v>261009.5697998</v>
      </c>
      <c r="CF79" s="19">
        <f t="shared" si="209"/>
        <v>266229.76119579602</v>
      </c>
      <c r="CG79" s="19">
        <f t="shared" si="209"/>
        <v>271554.35641971196</v>
      </c>
      <c r="CH79" s="19">
        <f t="shared" si="209"/>
        <v>276985.44354810618</v>
      </c>
      <c r="CI79" s="19">
        <f t="shared" si="209"/>
        <v>282525.15241906833</v>
      </c>
      <c r="CJ79" s="19">
        <f t="shared" si="209"/>
        <v>288175.65546744969</v>
      </c>
      <c r="CK79" s="19">
        <f t="shared" si="209"/>
        <v>293939.16857679869</v>
      </c>
      <c r="CL79" s="19"/>
    </row>
    <row r="80" spans="5:90" x14ac:dyDescent="0.25">
      <c r="E80" s="16" t="s">
        <v>25</v>
      </c>
      <c r="F80" s="17">
        <v>2</v>
      </c>
      <c r="G80" s="17">
        <v>3</v>
      </c>
      <c r="H80" s="18">
        <v>61361</v>
      </c>
      <c r="I80" s="18">
        <v>62588</v>
      </c>
      <c r="J80" s="18">
        <v>63840</v>
      </c>
      <c r="K80" s="18">
        <v>65117</v>
      </c>
      <c r="L80" s="22">
        <v>66419</v>
      </c>
      <c r="M80" s="19">
        <f t="shared" ref="M80:R80" si="210">L80*(1+M$4)</f>
        <v>67747.38</v>
      </c>
      <c r="N80" s="19">
        <f t="shared" si="210"/>
        <v>69102.327600000004</v>
      </c>
      <c r="O80" s="19">
        <f t="shared" si="210"/>
        <v>70484.374152000004</v>
      </c>
      <c r="P80" s="19">
        <f t="shared" si="210"/>
        <v>71894.061635040009</v>
      </c>
      <c r="Q80" s="19">
        <f t="shared" si="210"/>
        <v>73331.942867740814</v>
      </c>
      <c r="R80" s="19">
        <f t="shared" si="210"/>
        <v>74798.581725095632</v>
      </c>
      <c r="S80" s="19">
        <f t="shared" ref="S80:AP80" si="211">R80*(1+S$4)</f>
        <v>76294.553359597543</v>
      </c>
      <c r="T80" s="19">
        <f t="shared" si="211"/>
        <v>77820.444426789501</v>
      </c>
      <c r="U80" s="19">
        <f t="shared" si="211"/>
        <v>79376.853315325294</v>
      </c>
      <c r="V80" s="19">
        <f t="shared" si="211"/>
        <v>80964.390381631805</v>
      </c>
      <c r="W80" s="19">
        <f t="shared" si="211"/>
        <v>82583.678189264436</v>
      </c>
      <c r="X80" s="19">
        <f t="shared" si="211"/>
        <v>84235.351753049719</v>
      </c>
      <c r="Y80" s="19">
        <f t="shared" si="211"/>
        <v>85920.05878811072</v>
      </c>
      <c r="Z80" s="19">
        <f t="shared" si="211"/>
        <v>87638.459963872941</v>
      </c>
      <c r="AA80" s="19">
        <f t="shared" si="211"/>
        <v>89391.229163150405</v>
      </c>
      <c r="AB80" s="19">
        <f t="shared" si="211"/>
        <v>91179.05374641341</v>
      </c>
      <c r="AC80" s="19">
        <f t="shared" si="211"/>
        <v>93002.634821341679</v>
      </c>
      <c r="AD80" s="19">
        <f t="shared" si="211"/>
        <v>94862.687517768514</v>
      </c>
      <c r="AE80" s="19">
        <f t="shared" si="211"/>
        <v>96759.94126812389</v>
      </c>
      <c r="AF80" s="19">
        <f t="shared" si="211"/>
        <v>98695.140093486363</v>
      </c>
      <c r="AG80" s="19">
        <f t="shared" si="211"/>
        <v>100669.04289535609</v>
      </c>
      <c r="AH80" s="19">
        <f t="shared" si="211"/>
        <v>102682.42375326321</v>
      </c>
      <c r="AI80" s="19">
        <f t="shared" si="211"/>
        <v>104736.07222832847</v>
      </c>
      <c r="AJ80" s="19">
        <f t="shared" si="211"/>
        <v>106830.79367289504</v>
      </c>
      <c r="AK80" s="19">
        <f t="shared" si="211"/>
        <v>108967.40954635295</v>
      </c>
      <c r="AL80" s="19">
        <f t="shared" si="211"/>
        <v>111146.75773728002</v>
      </c>
      <c r="AM80" s="19">
        <f t="shared" si="211"/>
        <v>113369.69289202562</v>
      </c>
      <c r="AN80" s="19">
        <f t="shared" si="211"/>
        <v>115637.08674986614</v>
      </c>
      <c r="AO80" s="19">
        <f t="shared" si="211"/>
        <v>117949.82848486346</v>
      </c>
      <c r="AP80" s="19">
        <f t="shared" si="211"/>
        <v>120308.82505456073</v>
      </c>
      <c r="AQ80" s="19">
        <f t="shared" ref="AQ80:CK80" si="212">AP80*(1+AQ$4)</f>
        <v>122715.00155565195</v>
      </c>
      <c r="AR80" s="19">
        <f t="shared" si="212"/>
        <v>125169.301586765</v>
      </c>
      <c r="AS80" s="19">
        <f t="shared" si="212"/>
        <v>127672.68761850029</v>
      </c>
      <c r="AT80" s="19">
        <f t="shared" si="212"/>
        <v>130226.1413708703</v>
      </c>
      <c r="AU80" s="19">
        <f t="shared" si="212"/>
        <v>132830.6641982877</v>
      </c>
      <c r="AV80" s="19">
        <f t="shared" si="212"/>
        <v>135487.27748225347</v>
      </c>
      <c r="AW80" s="19">
        <f t="shared" si="212"/>
        <v>138197.02303189854</v>
      </c>
      <c r="AX80" s="19">
        <f t="shared" si="212"/>
        <v>140960.96349253651</v>
      </c>
      <c r="AY80" s="19">
        <f t="shared" si="212"/>
        <v>143780.18276238724</v>
      </c>
      <c r="AZ80" s="19">
        <f t="shared" si="212"/>
        <v>146655.78641763498</v>
      </c>
      <c r="BA80" s="19">
        <f t="shared" si="212"/>
        <v>149588.9021459877</v>
      </c>
      <c r="BB80" s="19">
        <f t="shared" si="212"/>
        <v>152580.68018890746</v>
      </c>
      <c r="BC80" s="19">
        <f t="shared" si="212"/>
        <v>155632.29379268561</v>
      </c>
      <c r="BD80" s="19">
        <f t="shared" si="212"/>
        <v>158744.93966853933</v>
      </c>
      <c r="BE80" s="19">
        <f t="shared" si="212"/>
        <v>161919.83846191011</v>
      </c>
      <c r="BF80" s="19">
        <f t="shared" si="212"/>
        <v>165158.23523114831</v>
      </c>
      <c r="BG80" s="19">
        <f t="shared" si="212"/>
        <v>168461.39993577127</v>
      </c>
      <c r="BH80" s="19">
        <f t="shared" si="212"/>
        <v>171830.62793448669</v>
      </c>
      <c r="BI80" s="19">
        <f t="shared" si="212"/>
        <v>175267.24049317642</v>
      </c>
      <c r="BJ80" s="19">
        <f t="shared" si="212"/>
        <v>178772.58530303996</v>
      </c>
      <c r="BK80" s="19">
        <f t="shared" si="212"/>
        <v>182348.03700910075</v>
      </c>
      <c r="BL80" s="19">
        <f t="shared" si="212"/>
        <v>185994.99774928277</v>
      </c>
      <c r="BM80" s="19">
        <f t="shared" si="212"/>
        <v>189714.89770426843</v>
      </c>
      <c r="BN80" s="19">
        <f t="shared" si="212"/>
        <v>193509.1956583538</v>
      </c>
      <c r="BO80" s="19">
        <f t="shared" si="212"/>
        <v>197379.37957152087</v>
      </c>
      <c r="BP80" s="19">
        <f t="shared" si="212"/>
        <v>201326.9671629513</v>
      </c>
      <c r="BQ80" s="19">
        <f t="shared" si="212"/>
        <v>205353.50650621034</v>
      </c>
      <c r="BR80" s="19">
        <f t="shared" si="212"/>
        <v>209460.57663633456</v>
      </c>
      <c r="BS80" s="19">
        <f t="shared" si="212"/>
        <v>213649.78816906127</v>
      </c>
      <c r="BT80" s="19">
        <f t="shared" si="212"/>
        <v>217922.78393244249</v>
      </c>
      <c r="BU80" s="19">
        <f t="shared" si="212"/>
        <v>222281.23961109133</v>
      </c>
      <c r="BV80" s="19">
        <f t="shared" si="212"/>
        <v>226726.86440331314</v>
      </c>
      <c r="BW80" s="19">
        <f t="shared" si="212"/>
        <v>231261.4016913794</v>
      </c>
      <c r="BX80" s="19">
        <f t="shared" si="212"/>
        <v>235886.62972520699</v>
      </c>
      <c r="BY80" s="19">
        <f t="shared" si="212"/>
        <v>240604.36231971113</v>
      </c>
      <c r="BZ80" s="19">
        <f t="shared" si="212"/>
        <v>245416.44956610535</v>
      </c>
      <c r="CA80" s="19">
        <f t="shared" si="212"/>
        <v>250324.77855742746</v>
      </c>
      <c r="CB80" s="19">
        <f t="shared" si="212"/>
        <v>255331.27412857601</v>
      </c>
      <c r="CC80" s="19">
        <f t="shared" si="212"/>
        <v>260437.89961114753</v>
      </c>
      <c r="CD80" s="19">
        <f t="shared" si="212"/>
        <v>265646.65760337049</v>
      </c>
      <c r="CE80" s="19">
        <f t="shared" si="212"/>
        <v>270959.59075543791</v>
      </c>
      <c r="CF80" s="19">
        <f t="shared" si="212"/>
        <v>276378.78257054667</v>
      </c>
      <c r="CG80" s="19">
        <f t="shared" si="212"/>
        <v>281906.35822195763</v>
      </c>
      <c r="CH80" s="19">
        <f t="shared" si="212"/>
        <v>287544.48538639682</v>
      </c>
      <c r="CI80" s="19">
        <f t="shared" si="212"/>
        <v>293295.37509412476</v>
      </c>
      <c r="CJ80" s="19">
        <f t="shared" si="212"/>
        <v>299161.28259600728</v>
      </c>
      <c r="CK80" s="19">
        <f t="shared" si="212"/>
        <v>305144.50824792741</v>
      </c>
      <c r="CL80" s="19"/>
    </row>
    <row r="81" spans="5:90" x14ac:dyDescent="0.25">
      <c r="E81" s="16" t="s">
        <v>25</v>
      </c>
      <c r="F81" s="17">
        <v>3</v>
      </c>
      <c r="G81" s="17">
        <v>3</v>
      </c>
      <c r="H81" s="18">
        <v>63784</v>
      </c>
      <c r="I81" s="18">
        <v>65060</v>
      </c>
      <c r="J81" s="18">
        <v>66361</v>
      </c>
      <c r="K81" s="18">
        <v>67688</v>
      </c>
      <c r="L81" s="22">
        <v>69042</v>
      </c>
      <c r="M81" s="19">
        <f t="shared" ref="M81:R81" si="213">L81*(1+M$4)</f>
        <v>70422.84</v>
      </c>
      <c r="N81" s="19">
        <f t="shared" si="213"/>
        <v>71831.296799999996</v>
      </c>
      <c r="O81" s="19">
        <f t="shared" si="213"/>
        <v>73267.922735999993</v>
      </c>
      <c r="P81" s="19">
        <f t="shared" si="213"/>
        <v>74733.281190719994</v>
      </c>
      <c r="Q81" s="19">
        <f t="shared" si="213"/>
        <v>76227.9468145344</v>
      </c>
      <c r="R81" s="19">
        <f t="shared" si="213"/>
        <v>77752.50575082509</v>
      </c>
      <c r="S81" s="19">
        <f t="shared" ref="S81:AP81" si="214">R81*(1+S$4)</f>
        <v>79307.555865841598</v>
      </c>
      <c r="T81" s="19">
        <f t="shared" si="214"/>
        <v>80893.706983158438</v>
      </c>
      <c r="U81" s="19">
        <f t="shared" si="214"/>
        <v>82511.581122821604</v>
      </c>
      <c r="V81" s="19">
        <f t="shared" si="214"/>
        <v>84161.812745278032</v>
      </c>
      <c r="W81" s="19">
        <f t="shared" si="214"/>
        <v>85845.049000183601</v>
      </c>
      <c r="X81" s="19">
        <f t="shared" si="214"/>
        <v>87561.949980187273</v>
      </c>
      <c r="Y81" s="19">
        <f t="shared" si="214"/>
        <v>89313.188979791026</v>
      </c>
      <c r="Z81" s="19">
        <f t="shared" si="214"/>
        <v>91099.452759386855</v>
      </c>
      <c r="AA81" s="19">
        <f t="shared" si="214"/>
        <v>92921.441814574588</v>
      </c>
      <c r="AB81" s="19">
        <f t="shared" si="214"/>
        <v>94779.870650866083</v>
      </c>
      <c r="AC81" s="19">
        <f t="shared" si="214"/>
        <v>96675.468063883411</v>
      </c>
      <c r="AD81" s="19">
        <f t="shared" si="214"/>
        <v>98608.97742516108</v>
      </c>
      <c r="AE81" s="19">
        <f t="shared" si="214"/>
        <v>100581.1569736643</v>
      </c>
      <c r="AF81" s="19">
        <f t="shared" si="214"/>
        <v>102592.78011313759</v>
      </c>
      <c r="AG81" s="19">
        <f t="shared" si="214"/>
        <v>104644.63571540035</v>
      </c>
      <c r="AH81" s="19">
        <f t="shared" si="214"/>
        <v>106737.52842970836</v>
      </c>
      <c r="AI81" s="19">
        <f t="shared" si="214"/>
        <v>108872.27899830253</v>
      </c>
      <c r="AJ81" s="19">
        <f t="shared" si="214"/>
        <v>111049.72457826858</v>
      </c>
      <c r="AK81" s="19">
        <f t="shared" si="214"/>
        <v>113270.71906983395</v>
      </c>
      <c r="AL81" s="19">
        <f t="shared" si="214"/>
        <v>115536.13345123063</v>
      </c>
      <c r="AM81" s="19">
        <f t="shared" si="214"/>
        <v>117846.85612025525</v>
      </c>
      <c r="AN81" s="19">
        <f t="shared" si="214"/>
        <v>120203.79324266037</v>
      </c>
      <c r="AO81" s="19">
        <f t="shared" si="214"/>
        <v>122607.86910751357</v>
      </c>
      <c r="AP81" s="19">
        <f t="shared" si="214"/>
        <v>125060.02648966384</v>
      </c>
      <c r="AQ81" s="19">
        <f t="shared" ref="AQ81:CK81" si="215">AP81*(1+AQ$4)</f>
        <v>127561.22701945712</v>
      </c>
      <c r="AR81" s="19">
        <f t="shared" si="215"/>
        <v>130112.45155984626</v>
      </c>
      <c r="AS81" s="19">
        <f t="shared" si="215"/>
        <v>132714.70059104319</v>
      </c>
      <c r="AT81" s="19">
        <f t="shared" si="215"/>
        <v>135368.99460286406</v>
      </c>
      <c r="AU81" s="19">
        <f t="shared" si="215"/>
        <v>138076.37449492133</v>
      </c>
      <c r="AV81" s="19">
        <f t="shared" si="215"/>
        <v>140837.90198481976</v>
      </c>
      <c r="AW81" s="19">
        <f t="shared" si="215"/>
        <v>143654.66002451617</v>
      </c>
      <c r="AX81" s="19">
        <f t="shared" si="215"/>
        <v>146527.75322500648</v>
      </c>
      <c r="AY81" s="19">
        <f t="shared" si="215"/>
        <v>149458.30828950662</v>
      </c>
      <c r="AZ81" s="19">
        <f t="shared" si="215"/>
        <v>152447.47445529676</v>
      </c>
      <c r="BA81" s="19">
        <f t="shared" si="215"/>
        <v>155496.42394440269</v>
      </c>
      <c r="BB81" s="19">
        <f t="shared" si="215"/>
        <v>158606.35242329075</v>
      </c>
      <c r="BC81" s="19">
        <f t="shared" si="215"/>
        <v>161778.47947175658</v>
      </c>
      <c r="BD81" s="19">
        <f t="shared" si="215"/>
        <v>165014.0490611917</v>
      </c>
      <c r="BE81" s="19">
        <f t="shared" si="215"/>
        <v>168314.33004241553</v>
      </c>
      <c r="BF81" s="19">
        <f t="shared" si="215"/>
        <v>171680.61664326384</v>
      </c>
      <c r="BG81" s="19">
        <f t="shared" si="215"/>
        <v>175114.22897612912</v>
      </c>
      <c r="BH81" s="19">
        <f t="shared" si="215"/>
        <v>178616.51355565171</v>
      </c>
      <c r="BI81" s="19">
        <f t="shared" si="215"/>
        <v>182188.84382676473</v>
      </c>
      <c r="BJ81" s="19">
        <f t="shared" si="215"/>
        <v>185832.62070330002</v>
      </c>
      <c r="BK81" s="19">
        <f t="shared" si="215"/>
        <v>189549.27311736601</v>
      </c>
      <c r="BL81" s="19">
        <f t="shared" si="215"/>
        <v>193340.25857971335</v>
      </c>
      <c r="BM81" s="19">
        <f t="shared" si="215"/>
        <v>197207.06375130761</v>
      </c>
      <c r="BN81" s="19">
        <f t="shared" si="215"/>
        <v>201151.20502633377</v>
      </c>
      <c r="BO81" s="19">
        <f t="shared" si="215"/>
        <v>205174.22912686045</v>
      </c>
      <c r="BP81" s="19">
        <f t="shared" si="215"/>
        <v>209277.71370939765</v>
      </c>
      <c r="BQ81" s="19">
        <f t="shared" si="215"/>
        <v>213463.2679835856</v>
      </c>
      <c r="BR81" s="19">
        <f t="shared" si="215"/>
        <v>217732.53334325732</v>
      </c>
      <c r="BS81" s="19">
        <f t="shared" si="215"/>
        <v>222087.18401012247</v>
      </c>
      <c r="BT81" s="19">
        <f t="shared" si="215"/>
        <v>226528.92769032493</v>
      </c>
      <c r="BU81" s="19">
        <f t="shared" si="215"/>
        <v>231059.50624413142</v>
      </c>
      <c r="BV81" s="19">
        <f t="shared" si="215"/>
        <v>235680.69636901407</v>
      </c>
      <c r="BW81" s="19">
        <f t="shared" si="215"/>
        <v>240394.31029639437</v>
      </c>
      <c r="BX81" s="19">
        <f t="shared" si="215"/>
        <v>245202.19650232227</v>
      </c>
      <c r="BY81" s="19">
        <f t="shared" si="215"/>
        <v>250106.24043236874</v>
      </c>
      <c r="BZ81" s="19">
        <f t="shared" si="215"/>
        <v>255108.36524101612</v>
      </c>
      <c r="CA81" s="19">
        <f t="shared" si="215"/>
        <v>260210.53254583644</v>
      </c>
      <c r="CB81" s="19">
        <f t="shared" si="215"/>
        <v>265414.74319675314</v>
      </c>
      <c r="CC81" s="19">
        <f t="shared" si="215"/>
        <v>270723.03806068824</v>
      </c>
      <c r="CD81" s="19">
        <f t="shared" si="215"/>
        <v>276137.49882190203</v>
      </c>
      <c r="CE81" s="19">
        <f t="shared" si="215"/>
        <v>281660.24879834009</v>
      </c>
      <c r="CF81" s="19">
        <f t="shared" si="215"/>
        <v>287293.45377430692</v>
      </c>
      <c r="CG81" s="19">
        <f t="shared" si="215"/>
        <v>293039.32284979307</v>
      </c>
      <c r="CH81" s="19">
        <f t="shared" si="215"/>
        <v>298900.10930678895</v>
      </c>
      <c r="CI81" s="19">
        <f t="shared" si="215"/>
        <v>304878.11149292474</v>
      </c>
      <c r="CJ81" s="19">
        <f t="shared" si="215"/>
        <v>310975.67372278322</v>
      </c>
      <c r="CK81" s="19">
        <f t="shared" si="215"/>
        <v>317195.18719723891</v>
      </c>
      <c r="CL81" s="19"/>
    </row>
    <row r="82" spans="5:90" x14ac:dyDescent="0.25">
      <c r="E82" s="33" t="s">
        <v>26</v>
      </c>
      <c r="F82" s="29">
        <v>0</v>
      </c>
      <c r="G82" s="29"/>
      <c r="H82" s="18"/>
      <c r="I82" s="18"/>
      <c r="J82" s="18"/>
      <c r="K82" s="18"/>
      <c r="L82" s="34"/>
      <c r="M82" s="19">
        <f t="shared" ref="M82:R82" si="216">L82*(1+M$4)</f>
        <v>0</v>
      </c>
      <c r="N82" s="19">
        <f t="shared" si="216"/>
        <v>0</v>
      </c>
      <c r="O82" s="19">
        <f t="shared" si="216"/>
        <v>0</v>
      </c>
      <c r="P82" s="19">
        <f t="shared" si="216"/>
        <v>0</v>
      </c>
      <c r="Q82" s="19">
        <f t="shared" si="216"/>
        <v>0</v>
      </c>
      <c r="R82" s="19">
        <f t="shared" si="216"/>
        <v>0</v>
      </c>
      <c r="S82" s="19">
        <f t="shared" ref="S82:AP82" si="217">R82*(1+S$4)</f>
        <v>0</v>
      </c>
      <c r="T82" s="19">
        <f t="shared" si="217"/>
        <v>0</v>
      </c>
      <c r="U82" s="19">
        <f t="shared" si="217"/>
        <v>0</v>
      </c>
      <c r="V82" s="19">
        <f t="shared" si="217"/>
        <v>0</v>
      </c>
      <c r="W82" s="19">
        <f t="shared" si="217"/>
        <v>0</v>
      </c>
      <c r="X82" s="19">
        <f t="shared" si="217"/>
        <v>0</v>
      </c>
      <c r="Y82" s="19">
        <f t="shared" si="217"/>
        <v>0</v>
      </c>
      <c r="Z82" s="19">
        <f t="shared" si="217"/>
        <v>0</v>
      </c>
      <c r="AA82" s="19">
        <f t="shared" si="217"/>
        <v>0</v>
      </c>
      <c r="AB82" s="19">
        <f t="shared" si="217"/>
        <v>0</v>
      </c>
      <c r="AC82" s="19">
        <f t="shared" si="217"/>
        <v>0</v>
      </c>
      <c r="AD82" s="19">
        <f t="shared" si="217"/>
        <v>0</v>
      </c>
      <c r="AE82" s="19">
        <f t="shared" si="217"/>
        <v>0</v>
      </c>
      <c r="AF82" s="19">
        <f t="shared" si="217"/>
        <v>0</v>
      </c>
      <c r="AG82" s="19">
        <f t="shared" si="217"/>
        <v>0</v>
      </c>
      <c r="AH82" s="19">
        <f t="shared" si="217"/>
        <v>0</v>
      </c>
      <c r="AI82" s="19">
        <f t="shared" si="217"/>
        <v>0</v>
      </c>
      <c r="AJ82" s="19">
        <f t="shared" si="217"/>
        <v>0</v>
      </c>
      <c r="AK82" s="19">
        <f t="shared" si="217"/>
        <v>0</v>
      </c>
      <c r="AL82" s="19">
        <f t="shared" si="217"/>
        <v>0</v>
      </c>
      <c r="AM82" s="19">
        <f t="shared" si="217"/>
        <v>0</v>
      </c>
      <c r="AN82" s="19">
        <f t="shared" si="217"/>
        <v>0</v>
      </c>
      <c r="AO82" s="19">
        <f t="shared" si="217"/>
        <v>0</v>
      </c>
      <c r="AP82" s="19">
        <f t="shared" si="217"/>
        <v>0</v>
      </c>
      <c r="AQ82" s="19">
        <f t="shared" ref="AQ82:CK82" si="218">AP82*(1+AQ$4)</f>
        <v>0</v>
      </c>
      <c r="AR82" s="19">
        <f t="shared" si="218"/>
        <v>0</v>
      </c>
      <c r="AS82" s="19">
        <f t="shared" si="218"/>
        <v>0</v>
      </c>
      <c r="AT82" s="19">
        <f t="shared" si="218"/>
        <v>0</v>
      </c>
      <c r="AU82" s="19">
        <f t="shared" si="218"/>
        <v>0</v>
      </c>
      <c r="AV82" s="19">
        <f t="shared" si="218"/>
        <v>0</v>
      </c>
      <c r="AW82" s="19">
        <f t="shared" si="218"/>
        <v>0</v>
      </c>
      <c r="AX82" s="19">
        <f t="shared" si="218"/>
        <v>0</v>
      </c>
      <c r="AY82" s="19">
        <f t="shared" si="218"/>
        <v>0</v>
      </c>
      <c r="AZ82" s="19">
        <f t="shared" si="218"/>
        <v>0</v>
      </c>
      <c r="BA82" s="19">
        <f t="shared" si="218"/>
        <v>0</v>
      </c>
      <c r="BB82" s="19">
        <f t="shared" si="218"/>
        <v>0</v>
      </c>
      <c r="BC82" s="19">
        <f t="shared" si="218"/>
        <v>0</v>
      </c>
      <c r="BD82" s="19">
        <f t="shared" si="218"/>
        <v>0</v>
      </c>
      <c r="BE82" s="19">
        <f t="shared" si="218"/>
        <v>0</v>
      </c>
      <c r="BF82" s="19">
        <f t="shared" si="218"/>
        <v>0</v>
      </c>
      <c r="BG82" s="19">
        <f t="shared" si="218"/>
        <v>0</v>
      </c>
      <c r="BH82" s="19">
        <f t="shared" si="218"/>
        <v>0</v>
      </c>
      <c r="BI82" s="19">
        <f t="shared" si="218"/>
        <v>0</v>
      </c>
      <c r="BJ82" s="19">
        <f t="shared" si="218"/>
        <v>0</v>
      </c>
      <c r="BK82" s="19">
        <f t="shared" si="218"/>
        <v>0</v>
      </c>
      <c r="BL82" s="19">
        <f t="shared" si="218"/>
        <v>0</v>
      </c>
      <c r="BM82" s="19">
        <f t="shared" si="218"/>
        <v>0</v>
      </c>
      <c r="BN82" s="19">
        <f t="shared" si="218"/>
        <v>0</v>
      </c>
      <c r="BO82" s="19">
        <f t="shared" si="218"/>
        <v>0</v>
      </c>
      <c r="BP82" s="19">
        <f t="shared" si="218"/>
        <v>0</v>
      </c>
      <c r="BQ82" s="19">
        <f t="shared" si="218"/>
        <v>0</v>
      </c>
      <c r="BR82" s="19">
        <f t="shared" si="218"/>
        <v>0</v>
      </c>
      <c r="BS82" s="19">
        <f t="shared" si="218"/>
        <v>0</v>
      </c>
      <c r="BT82" s="19">
        <f t="shared" si="218"/>
        <v>0</v>
      </c>
      <c r="BU82" s="19">
        <f t="shared" si="218"/>
        <v>0</v>
      </c>
      <c r="BV82" s="19">
        <f t="shared" si="218"/>
        <v>0</v>
      </c>
      <c r="BW82" s="19">
        <f t="shared" si="218"/>
        <v>0</v>
      </c>
      <c r="BX82" s="19">
        <f t="shared" si="218"/>
        <v>0</v>
      </c>
      <c r="BY82" s="19">
        <f t="shared" si="218"/>
        <v>0</v>
      </c>
      <c r="BZ82" s="19">
        <f t="shared" si="218"/>
        <v>0</v>
      </c>
      <c r="CA82" s="19">
        <f t="shared" si="218"/>
        <v>0</v>
      </c>
      <c r="CB82" s="19">
        <f t="shared" si="218"/>
        <v>0</v>
      </c>
      <c r="CC82" s="19">
        <f t="shared" si="218"/>
        <v>0</v>
      </c>
      <c r="CD82" s="19">
        <f t="shared" si="218"/>
        <v>0</v>
      </c>
      <c r="CE82" s="19">
        <f t="shared" si="218"/>
        <v>0</v>
      </c>
      <c r="CF82" s="19">
        <f t="shared" si="218"/>
        <v>0</v>
      </c>
      <c r="CG82" s="19">
        <f t="shared" si="218"/>
        <v>0</v>
      </c>
      <c r="CH82" s="19">
        <f t="shared" si="218"/>
        <v>0</v>
      </c>
      <c r="CI82" s="19">
        <f t="shared" si="218"/>
        <v>0</v>
      </c>
      <c r="CJ82" s="19">
        <f t="shared" si="218"/>
        <v>0</v>
      </c>
      <c r="CK82" s="19">
        <f t="shared" si="218"/>
        <v>0</v>
      </c>
      <c r="CL82" s="19"/>
    </row>
    <row r="83" spans="5:90" x14ac:dyDescent="0.25">
      <c r="E83" s="33" t="s">
        <v>26</v>
      </c>
      <c r="F83" s="29">
        <v>0</v>
      </c>
      <c r="G83" s="29"/>
      <c r="H83" s="18"/>
      <c r="I83" s="18"/>
      <c r="J83" s="18"/>
      <c r="K83" s="18"/>
      <c r="L83" s="34"/>
      <c r="M83" s="19">
        <f t="shared" ref="M83:R83" si="219">L83*(1+M$4)</f>
        <v>0</v>
      </c>
      <c r="N83" s="19">
        <f t="shared" si="219"/>
        <v>0</v>
      </c>
      <c r="O83" s="19">
        <f t="shared" si="219"/>
        <v>0</v>
      </c>
      <c r="P83" s="19">
        <f t="shared" si="219"/>
        <v>0</v>
      </c>
      <c r="Q83" s="19">
        <f t="shared" si="219"/>
        <v>0</v>
      </c>
      <c r="R83" s="19">
        <f t="shared" si="219"/>
        <v>0</v>
      </c>
      <c r="S83" s="19">
        <f t="shared" ref="S83:AP83" si="220">R83*(1+S$4)</f>
        <v>0</v>
      </c>
      <c r="T83" s="19">
        <f t="shared" si="220"/>
        <v>0</v>
      </c>
      <c r="U83" s="19">
        <f t="shared" si="220"/>
        <v>0</v>
      </c>
      <c r="V83" s="19">
        <f t="shared" si="220"/>
        <v>0</v>
      </c>
      <c r="W83" s="19">
        <f t="shared" si="220"/>
        <v>0</v>
      </c>
      <c r="X83" s="19">
        <f t="shared" si="220"/>
        <v>0</v>
      </c>
      <c r="Y83" s="19">
        <f t="shared" si="220"/>
        <v>0</v>
      </c>
      <c r="Z83" s="19">
        <f t="shared" si="220"/>
        <v>0</v>
      </c>
      <c r="AA83" s="19">
        <f t="shared" si="220"/>
        <v>0</v>
      </c>
      <c r="AB83" s="19">
        <f t="shared" si="220"/>
        <v>0</v>
      </c>
      <c r="AC83" s="19">
        <f t="shared" si="220"/>
        <v>0</v>
      </c>
      <c r="AD83" s="19">
        <f t="shared" si="220"/>
        <v>0</v>
      </c>
      <c r="AE83" s="19">
        <f t="shared" si="220"/>
        <v>0</v>
      </c>
      <c r="AF83" s="19">
        <f t="shared" si="220"/>
        <v>0</v>
      </c>
      <c r="AG83" s="19">
        <f t="shared" si="220"/>
        <v>0</v>
      </c>
      <c r="AH83" s="19">
        <f t="shared" si="220"/>
        <v>0</v>
      </c>
      <c r="AI83" s="19">
        <f t="shared" si="220"/>
        <v>0</v>
      </c>
      <c r="AJ83" s="19">
        <f t="shared" si="220"/>
        <v>0</v>
      </c>
      <c r="AK83" s="19">
        <f t="shared" si="220"/>
        <v>0</v>
      </c>
      <c r="AL83" s="19">
        <f t="shared" si="220"/>
        <v>0</v>
      </c>
      <c r="AM83" s="19">
        <f t="shared" si="220"/>
        <v>0</v>
      </c>
      <c r="AN83" s="19">
        <f t="shared" si="220"/>
        <v>0</v>
      </c>
      <c r="AO83" s="19">
        <f t="shared" si="220"/>
        <v>0</v>
      </c>
      <c r="AP83" s="19">
        <f t="shared" si="220"/>
        <v>0</v>
      </c>
      <c r="AQ83" s="19">
        <f t="shared" ref="AQ83:CK83" si="221">AP83*(1+AQ$4)</f>
        <v>0</v>
      </c>
      <c r="AR83" s="19">
        <f t="shared" si="221"/>
        <v>0</v>
      </c>
      <c r="AS83" s="19">
        <f t="shared" si="221"/>
        <v>0</v>
      </c>
      <c r="AT83" s="19">
        <f t="shared" si="221"/>
        <v>0</v>
      </c>
      <c r="AU83" s="19">
        <f t="shared" si="221"/>
        <v>0</v>
      </c>
      <c r="AV83" s="19">
        <f t="shared" si="221"/>
        <v>0</v>
      </c>
      <c r="AW83" s="19">
        <f t="shared" si="221"/>
        <v>0</v>
      </c>
      <c r="AX83" s="19">
        <f t="shared" si="221"/>
        <v>0</v>
      </c>
      <c r="AY83" s="19">
        <f t="shared" si="221"/>
        <v>0</v>
      </c>
      <c r="AZ83" s="19">
        <f t="shared" si="221"/>
        <v>0</v>
      </c>
      <c r="BA83" s="19">
        <f t="shared" si="221"/>
        <v>0</v>
      </c>
      <c r="BB83" s="19">
        <f t="shared" si="221"/>
        <v>0</v>
      </c>
      <c r="BC83" s="19">
        <f t="shared" si="221"/>
        <v>0</v>
      </c>
      <c r="BD83" s="19">
        <f t="shared" si="221"/>
        <v>0</v>
      </c>
      <c r="BE83" s="19">
        <f t="shared" si="221"/>
        <v>0</v>
      </c>
      <c r="BF83" s="19">
        <f t="shared" si="221"/>
        <v>0</v>
      </c>
      <c r="BG83" s="19">
        <f t="shared" si="221"/>
        <v>0</v>
      </c>
      <c r="BH83" s="19">
        <f t="shared" si="221"/>
        <v>0</v>
      </c>
      <c r="BI83" s="19">
        <f t="shared" si="221"/>
        <v>0</v>
      </c>
      <c r="BJ83" s="19">
        <f t="shared" si="221"/>
        <v>0</v>
      </c>
      <c r="BK83" s="19">
        <f t="shared" si="221"/>
        <v>0</v>
      </c>
      <c r="BL83" s="19">
        <f t="shared" si="221"/>
        <v>0</v>
      </c>
      <c r="BM83" s="19">
        <f t="shared" si="221"/>
        <v>0</v>
      </c>
      <c r="BN83" s="19">
        <f t="shared" si="221"/>
        <v>0</v>
      </c>
      <c r="BO83" s="19">
        <f t="shared" si="221"/>
        <v>0</v>
      </c>
      <c r="BP83" s="19">
        <f t="shared" si="221"/>
        <v>0</v>
      </c>
      <c r="BQ83" s="19">
        <f t="shared" si="221"/>
        <v>0</v>
      </c>
      <c r="BR83" s="19">
        <f t="shared" si="221"/>
        <v>0</v>
      </c>
      <c r="BS83" s="19">
        <f t="shared" si="221"/>
        <v>0</v>
      </c>
      <c r="BT83" s="19">
        <f t="shared" si="221"/>
        <v>0</v>
      </c>
      <c r="BU83" s="19">
        <f t="shared" si="221"/>
        <v>0</v>
      </c>
      <c r="BV83" s="19">
        <f t="shared" si="221"/>
        <v>0</v>
      </c>
      <c r="BW83" s="19">
        <f t="shared" si="221"/>
        <v>0</v>
      </c>
      <c r="BX83" s="19">
        <f t="shared" si="221"/>
        <v>0</v>
      </c>
      <c r="BY83" s="19">
        <f t="shared" si="221"/>
        <v>0</v>
      </c>
      <c r="BZ83" s="19">
        <f t="shared" si="221"/>
        <v>0</v>
      </c>
      <c r="CA83" s="19">
        <f t="shared" si="221"/>
        <v>0</v>
      </c>
      <c r="CB83" s="19">
        <f t="shared" si="221"/>
        <v>0</v>
      </c>
      <c r="CC83" s="19">
        <f t="shared" si="221"/>
        <v>0</v>
      </c>
      <c r="CD83" s="19">
        <f t="shared" si="221"/>
        <v>0</v>
      </c>
      <c r="CE83" s="19">
        <f t="shared" si="221"/>
        <v>0</v>
      </c>
      <c r="CF83" s="19">
        <f t="shared" si="221"/>
        <v>0</v>
      </c>
      <c r="CG83" s="19">
        <f t="shared" si="221"/>
        <v>0</v>
      </c>
      <c r="CH83" s="19">
        <f t="shared" si="221"/>
        <v>0</v>
      </c>
      <c r="CI83" s="19">
        <f t="shared" si="221"/>
        <v>0</v>
      </c>
      <c r="CJ83" s="19">
        <f t="shared" si="221"/>
        <v>0</v>
      </c>
      <c r="CK83" s="19">
        <f t="shared" si="221"/>
        <v>0</v>
      </c>
      <c r="CL83" s="19"/>
    </row>
    <row r="84" spans="5:90" x14ac:dyDescent="0.25">
      <c r="E84" s="16" t="s">
        <v>26</v>
      </c>
      <c r="F84" s="17">
        <v>1</v>
      </c>
      <c r="G84" s="17">
        <v>3</v>
      </c>
      <c r="H84" s="18">
        <v>55344</v>
      </c>
      <c r="I84" s="18">
        <v>56451</v>
      </c>
      <c r="J84" s="18">
        <v>57580</v>
      </c>
      <c r="K84" s="18">
        <v>58732</v>
      </c>
      <c r="L84" s="22">
        <v>59907</v>
      </c>
      <c r="M84" s="19">
        <f t="shared" ref="M84:R84" si="222">L84*(1+M$4)</f>
        <v>61105.14</v>
      </c>
      <c r="N84" s="19">
        <f t="shared" si="222"/>
        <v>62327.2428</v>
      </c>
      <c r="O84" s="19">
        <f t="shared" si="222"/>
        <v>63573.787656</v>
      </c>
      <c r="P84" s="19">
        <f t="shared" si="222"/>
        <v>64845.263409120002</v>
      </c>
      <c r="Q84" s="19">
        <f t="shared" si="222"/>
        <v>66142.168677302398</v>
      </c>
      <c r="R84" s="19">
        <f t="shared" si="222"/>
        <v>67465.01205084844</v>
      </c>
      <c r="S84" s="19">
        <f t="shared" ref="S84:AP84" si="223">R84*(1+S$4)</f>
        <v>68814.312291865412</v>
      </c>
      <c r="T84" s="19">
        <f t="shared" si="223"/>
        <v>70190.598537702725</v>
      </c>
      <c r="U84" s="19">
        <f t="shared" si="223"/>
        <v>71594.410508456785</v>
      </c>
      <c r="V84" s="19">
        <f t="shared" si="223"/>
        <v>73026.298718625927</v>
      </c>
      <c r="W84" s="19">
        <f t="shared" si="223"/>
        <v>74486.824692998445</v>
      </c>
      <c r="X84" s="19">
        <f t="shared" si="223"/>
        <v>75976.561186858409</v>
      </c>
      <c r="Y84" s="19">
        <f t="shared" si="223"/>
        <v>77496.092410595578</v>
      </c>
      <c r="Z84" s="19">
        <f t="shared" si="223"/>
        <v>79046.014258807496</v>
      </c>
      <c r="AA84" s="19">
        <f t="shared" si="223"/>
        <v>80626.934543983647</v>
      </c>
      <c r="AB84" s="19">
        <f t="shared" si="223"/>
        <v>82239.473234863326</v>
      </c>
      <c r="AC84" s="19">
        <f t="shared" si="223"/>
        <v>83884.262699560597</v>
      </c>
      <c r="AD84" s="19">
        <f t="shared" si="223"/>
        <v>85561.947953551804</v>
      </c>
      <c r="AE84" s="19">
        <f t="shared" si="223"/>
        <v>87273.186912622841</v>
      </c>
      <c r="AF84" s="19">
        <f t="shared" si="223"/>
        <v>89018.650650875294</v>
      </c>
      <c r="AG84" s="19">
        <f t="shared" si="223"/>
        <v>90799.023663892804</v>
      </c>
      <c r="AH84" s="19">
        <f t="shared" si="223"/>
        <v>92615.004137170661</v>
      </c>
      <c r="AI84" s="19">
        <f t="shared" si="223"/>
        <v>94467.304219914076</v>
      </c>
      <c r="AJ84" s="19">
        <f t="shared" si="223"/>
        <v>96356.650304312367</v>
      </c>
      <c r="AK84" s="19">
        <f t="shared" si="223"/>
        <v>98283.78331039862</v>
      </c>
      <c r="AL84" s="19">
        <f t="shared" si="223"/>
        <v>100249.45897660659</v>
      </c>
      <c r="AM84" s="19">
        <f t="shared" si="223"/>
        <v>102254.44815613872</v>
      </c>
      <c r="AN84" s="19">
        <f t="shared" si="223"/>
        <v>104299.5371192615</v>
      </c>
      <c r="AO84" s="19">
        <f t="shared" si="223"/>
        <v>106385.52786164673</v>
      </c>
      <c r="AP84" s="19">
        <f t="shared" si="223"/>
        <v>108513.23841887966</v>
      </c>
      <c r="AQ84" s="19">
        <f t="shared" ref="AQ84:CK84" si="224">AP84*(1+AQ$4)</f>
        <v>110683.50318725726</v>
      </c>
      <c r="AR84" s="19">
        <f t="shared" si="224"/>
        <v>112897.1732510024</v>
      </c>
      <c r="AS84" s="19">
        <f t="shared" si="224"/>
        <v>115155.11671602246</v>
      </c>
      <c r="AT84" s="19">
        <f t="shared" si="224"/>
        <v>117458.21905034292</v>
      </c>
      <c r="AU84" s="19">
        <f t="shared" si="224"/>
        <v>119807.38343134978</v>
      </c>
      <c r="AV84" s="19">
        <f t="shared" si="224"/>
        <v>122203.53109997678</v>
      </c>
      <c r="AW84" s="19">
        <f t="shared" si="224"/>
        <v>124647.60172197632</v>
      </c>
      <c r="AX84" s="19">
        <f t="shared" si="224"/>
        <v>127140.55375641584</v>
      </c>
      <c r="AY84" s="19">
        <f t="shared" si="224"/>
        <v>129683.36483154417</v>
      </c>
      <c r="AZ84" s="19">
        <f t="shared" si="224"/>
        <v>132277.03212817505</v>
      </c>
      <c r="BA84" s="19">
        <f t="shared" si="224"/>
        <v>134922.57277073857</v>
      </c>
      <c r="BB84" s="19">
        <f t="shared" si="224"/>
        <v>137621.02422615333</v>
      </c>
      <c r="BC84" s="19">
        <f t="shared" si="224"/>
        <v>140373.44471067638</v>
      </c>
      <c r="BD84" s="19">
        <f t="shared" si="224"/>
        <v>143180.91360488991</v>
      </c>
      <c r="BE84" s="19">
        <f t="shared" si="224"/>
        <v>146044.53187698772</v>
      </c>
      <c r="BF84" s="19">
        <f t="shared" si="224"/>
        <v>148965.42251452748</v>
      </c>
      <c r="BG84" s="19">
        <f t="shared" si="224"/>
        <v>151944.73096481804</v>
      </c>
      <c r="BH84" s="19">
        <f t="shared" si="224"/>
        <v>154983.6255841144</v>
      </c>
      <c r="BI84" s="19">
        <f t="shared" si="224"/>
        <v>158083.29809579669</v>
      </c>
      <c r="BJ84" s="19">
        <f t="shared" si="224"/>
        <v>161244.96405771264</v>
      </c>
      <c r="BK84" s="19">
        <f t="shared" si="224"/>
        <v>164469.86333886688</v>
      </c>
      <c r="BL84" s="19">
        <f t="shared" si="224"/>
        <v>167759.26060564423</v>
      </c>
      <c r="BM84" s="19">
        <f t="shared" si="224"/>
        <v>171114.44581775711</v>
      </c>
      <c r="BN84" s="19">
        <f t="shared" si="224"/>
        <v>174536.73473411225</v>
      </c>
      <c r="BO84" s="19">
        <f t="shared" si="224"/>
        <v>178027.46942879449</v>
      </c>
      <c r="BP84" s="19">
        <f t="shared" si="224"/>
        <v>181588.01881737038</v>
      </c>
      <c r="BQ84" s="19">
        <f t="shared" si="224"/>
        <v>185219.77919371778</v>
      </c>
      <c r="BR84" s="19">
        <f t="shared" si="224"/>
        <v>188924.17477759215</v>
      </c>
      <c r="BS84" s="19">
        <f t="shared" si="224"/>
        <v>192702.65827314401</v>
      </c>
      <c r="BT84" s="19">
        <f t="shared" si="224"/>
        <v>196556.7114386069</v>
      </c>
      <c r="BU84" s="19">
        <f t="shared" si="224"/>
        <v>200487.84566737904</v>
      </c>
      <c r="BV84" s="19">
        <f t="shared" si="224"/>
        <v>204497.60258072661</v>
      </c>
      <c r="BW84" s="19">
        <f t="shared" si="224"/>
        <v>208587.55463234114</v>
      </c>
      <c r="BX84" s="19">
        <f t="shared" si="224"/>
        <v>212759.30572498796</v>
      </c>
      <c r="BY84" s="19">
        <f t="shared" si="224"/>
        <v>217014.49183948772</v>
      </c>
      <c r="BZ84" s="19">
        <f t="shared" si="224"/>
        <v>221354.78167627749</v>
      </c>
      <c r="CA84" s="19">
        <f t="shared" si="224"/>
        <v>225781.87730980304</v>
      </c>
      <c r="CB84" s="19">
        <f t="shared" si="224"/>
        <v>230297.51485599909</v>
      </c>
      <c r="CC84" s="19">
        <f t="shared" si="224"/>
        <v>234903.46515311909</v>
      </c>
      <c r="CD84" s="19">
        <f t="shared" si="224"/>
        <v>239601.53445618149</v>
      </c>
      <c r="CE84" s="19">
        <f t="shared" si="224"/>
        <v>244393.56514530513</v>
      </c>
      <c r="CF84" s="19">
        <f t="shared" si="224"/>
        <v>249281.43644821123</v>
      </c>
      <c r="CG84" s="19">
        <f t="shared" si="224"/>
        <v>254267.06517717545</v>
      </c>
      <c r="CH84" s="19">
        <f t="shared" si="224"/>
        <v>259352.40648071896</v>
      </c>
      <c r="CI84" s="19">
        <f t="shared" si="224"/>
        <v>264539.45461033331</v>
      </c>
      <c r="CJ84" s="19">
        <f t="shared" si="224"/>
        <v>269830.24370254</v>
      </c>
      <c r="CK84" s="19">
        <f t="shared" si="224"/>
        <v>275226.84857659083</v>
      </c>
      <c r="CL84" s="19"/>
    </row>
    <row r="85" spans="5:90" x14ac:dyDescent="0.25">
      <c r="E85" s="16" t="s">
        <v>26</v>
      </c>
      <c r="F85" s="17">
        <v>2</v>
      </c>
      <c r="G85" s="17">
        <v>3</v>
      </c>
      <c r="H85" s="18">
        <v>57431</v>
      </c>
      <c r="I85" s="18">
        <v>58580</v>
      </c>
      <c r="J85" s="18">
        <v>59752</v>
      </c>
      <c r="K85" s="18">
        <v>60947</v>
      </c>
      <c r="L85" s="22">
        <v>62166</v>
      </c>
      <c r="M85" s="19">
        <f t="shared" ref="M85:R85" si="225">L85*(1+M$4)</f>
        <v>63409.32</v>
      </c>
      <c r="N85" s="19">
        <f t="shared" si="225"/>
        <v>64677.506399999998</v>
      </c>
      <c r="O85" s="19">
        <f t="shared" si="225"/>
        <v>65971.056528000001</v>
      </c>
      <c r="P85" s="19">
        <f t="shared" si="225"/>
        <v>67290.477658560005</v>
      </c>
      <c r="Q85" s="19">
        <f t="shared" si="225"/>
        <v>68636.287211731207</v>
      </c>
      <c r="R85" s="19">
        <f t="shared" si="225"/>
        <v>70009.012955965838</v>
      </c>
      <c r="S85" s="19">
        <f t="shared" ref="S85:AP85" si="226">R85*(1+S$4)</f>
        <v>71409.19321508515</v>
      </c>
      <c r="T85" s="19">
        <f t="shared" si="226"/>
        <v>72837.377079386861</v>
      </c>
      <c r="U85" s="19">
        <f t="shared" si="226"/>
        <v>74294.124620974602</v>
      </c>
      <c r="V85" s="19">
        <f t="shared" si="226"/>
        <v>75780.007113394095</v>
      </c>
      <c r="W85" s="19">
        <f t="shared" si="226"/>
        <v>77295.607255661977</v>
      </c>
      <c r="X85" s="19">
        <f t="shared" si="226"/>
        <v>78841.519400775214</v>
      </c>
      <c r="Y85" s="19">
        <f t="shared" si="226"/>
        <v>80418.349788790714</v>
      </c>
      <c r="Z85" s="19">
        <f t="shared" si="226"/>
        <v>82026.716784566524</v>
      </c>
      <c r="AA85" s="19">
        <f t="shared" si="226"/>
        <v>83667.251120257861</v>
      </c>
      <c r="AB85" s="19">
        <f t="shared" si="226"/>
        <v>85340.596142663024</v>
      </c>
      <c r="AC85" s="19">
        <f t="shared" si="226"/>
        <v>87047.408065516283</v>
      </c>
      <c r="AD85" s="19">
        <f t="shared" si="226"/>
        <v>88788.356226826611</v>
      </c>
      <c r="AE85" s="19">
        <f t="shared" si="226"/>
        <v>90564.123351363145</v>
      </c>
      <c r="AF85" s="19">
        <f t="shared" si="226"/>
        <v>92375.405818390413</v>
      </c>
      <c r="AG85" s="19">
        <f t="shared" si="226"/>
        <v>94222.913934758224</v>
      </c>
      <c r="AH85" s="19">
        <f t="shared" si="226"/>
        <v>96107.372213453389</v>
      </c>
      <c r="AI85" s="19">
        <f t="shared" si="226"/>
        <v>98029.519657722456</v>
      </c>
      <c r="AJ85" s="19">
        <f t="shared" si="226"/>
        <v>99990.110050876901</v>
      </c>
      <c r="AK85" s="19">
        <f t="shared" si="226"/>
        <v>101989.91225189444</v>
      </c>
      <c r="AL85" s="19">
        <f t="shared" si="226"/>
        <v>104029.71049693233</v>
      </c>
      <c r="AM85" s="19">
        <f t="shared" si="226"/>
        <v>106110.30470687097</v>
      </c>
      <c r="AN85" s="19">
        <f t="shared" si="226"/>
        <v>108232.51080100839</v>
      </c>
      <c r="AO85" s="19">
        <f t="shared" si="226"/>
        <v>110397.16101702856</v>
      </c>
      <c r="AP85" s="19">
        <f t="shared" si="226"/>
        <v>112605.10423736913</v>
      </c>
      <c r="AQ85" s="19">
        <f t="shared" ref="AQ85:CK85" si="227">AP85*(1+AQ$4)</f>
        <v>114857.20632211652</v>
      </c>
      <c r="AR85" s="19">
        <f t="shared" si="227"/>
        <v>117154.35044855885</v>
      </c>
      <c r="AS85" s="19">
        <f t="shared" si="227"/>
        <v>119497.43745753003</v>
      </c>
      <c r="AT85" s="19">
        <f t="shared" si="227"/>
        <v>121887.38620668063</v>
      </c>
      <c r="AU85" s="19">
        <f t="shared" si="227"/>
        <v>124325.13393081425</v>
      </c>
      <c r="AV85" s="19">
        <f t="shared" si="227"/>
        <v>126811.63660943054</v>
      </c>
      <c r="AW85" s="19">
        <f t="shared" si="227"/>
        <v>129347.86934161915</v>
      </c>
      <c r="AX85" s="19">
        <f t="shared" si="227"/>
        <v>131934.82672845153</v>
      </c>
      <c r="AY85" s="19">
        <f t="shared" si="227"/>
        <v>134573.52326302056</v>
      </c>
      <c r="AZ85" s="19">
        <f t="shared" si="227"/>
        <v>137264.99372828097</v>
      </c>
      <c r="BA85" s="19">
        <f t="shared" si="227"/>
        <v>140010.29360284659</v>
      </c>
      <c r="BB85" s="19">
        <f t="shared" si="227"/>
        <v>142810.49947490354</v>
      </c>
      <c r="BC85" s="19">
        <f t="shared" si="227"/>
        <v>145666.70946440162</v>
      </c>
      <c r="BD85" s="19">
        <f t="shared" si="227"/>
        <v>148580.04365368964</v>
      </c>
      <c r="BE85" s="19">
        <f t="shared" si="227"/>
        <v>151551.64452676344</v>
      </c>
      <c r="BF85" s="19">
        <f t="shared" si="227"/>
        <v>154582.67741729872</v>
      </c>
      <c r="BG85" s="19">
        <f t="shared" si="227"/>
        <v>157674.33096564471</v>
      </c>
      <c r="BH85" s="19">
        <f t="shared" si="227"/>
        <v>160827.81758495761</v>
      </c>
      <c r="BI85" s="19">
        <f t="shared" si="227"/>
        <v>164044.37393665678</v>
      </c>
      <c r="BJ85" s="19">
        <f t="shared" si="227"/>
        <v>167325.26141538992</v>
      </c>
      <c r="BK85" s="19">
        <f t="shared" si="227"/>
        <v>170671.76664369772</v>
      </c>
      <c r="BL85" s="19">
        <f t="shared" si="227"/>
        <v>174085.20197657167</v>
      </c>
      <c r="BM85" s="19">
        <f t="shared" si="227"/>
        <v>177566.90601610311</v>
      </c>
      <c r="BN85" s="19">
        <f t="shared" si="227"/>
        <v>181118.24413642517</v>
      </c>
      <c r="BO85" s="19">
        <f t="shared" si="227"/>
        <v>184740.60901915366</v>
      </c>
      <c r="BP85" s="19">
        <f t="shared" si="227"/>
        <v>188435.42119953674</v>
      </c>
      <c r="BQ85" s="19">
        <f t="shared" si="227"/>
        <v>192204.12962352746</v>
      </c>
      <c r="BR85" s="19">
        <f t="shared" si="227"/>
        <v>196048.21221599801</v>
      </c>
      <c r="BS85" s="19">
        <f t="shared" si="227"/>
        <v>199969.17646031798</v>
      </c>
      <c r="BT85" s="19">
        <f t="shared" si="227"/>
        <v>203968.55998952434</v>
      </c>
      <c r="BU85" s="19">
        <f t="shared" si="227"/>
        <v>208047.93118931484</v>
      </c>
      <c r="BV85" s="19">
        <f t="shared" si="227"/>
        <v>212208.88981310115</v>
      </c>
      <c r="BW85" s="19">
        <f t="shared" si="227"/>
        <v>216453.06760936318</v>
      </c>
      <c r="BX85" s="19">
        <f t="shared" si="227"/>
        <v>220782.12896155045</v>
      </c>
      <c r="BY85" s="19">
        <f t="shared" si="227"/>
        <v>225197.77154078145</v>
      </c>
      <c r="BZ85" s="19">
        <f t="shared" si="227"/>
        <v>229701.72697159709</v>
      </c>
      <c r="CA85" s="19">
        <f t="shared" si="227"/>
        <v>234295.76151102904</v>
      </c>
      <c r="CB85" s="19">
        <f t="shared" si="227"/>
        <v>238981.67674124963</v>
      </c>
      <c r="CC85" s="19">
        <f t="shared" si="227"/>
        <v>243761.31027607463</v>
      </c>
      <c r="CD85" s="19">
        <f t="shared" si="227"/>
        <v>248636.53648159612</v>
      </c>
      <c r="CE85" s="19">
        <f t="shared" si="227"/>
        <v>253609.26721122806</v>
      </c>
      <c r="CF85" s="19">
        <f t="shared" si="227"/>
        <v>258681.45255545262</v>
      </c>
      <c r="CG85" s="19">
        <f t="shared" si="227"/>
        <v>263855.08160656167</v>
      </c>
      <c r="CH85" s="19">
        <f t="shared" si="227"/>
        <v>269132.18323869293</v>
      </c>
      <c r="CI85" s="19">
        <f t="shared" si="227"/>
        <v>274514.82690346678</v>
      </c>
      <c r="CJ85" s="19">
        <f t="shared" si="227"/>
        <v>280005.1234415361</v>
      </c>
      <c r="CK85" s="19">
        <f t="shared" si="227"/>
        <v>285605.2259103668</v>
      </c>
      <c r="CL85" s="19"/>
    </row>
    <row r="86" spans="5:90" x14ac:dyDescent="0.25">
      <c r="E86" s="16" t="s">
        <v>26</v>
      </c>
      <c r="F86" s="23">
        <v>3</v>
      </c>
      <c r="G86" s="23">
        <v>3</v>
      </c>
      <c r="H86" s="18">
        <v>59722</v>
      </c>
      <c r="I86" s="18">
        <v>60196</v>
      </c>
      <c r="J86" s="18">
        <v>62134</v>
      </c>
      <c r="K86" s="18">
        <v>63377</v>
      </c>
      <c r="L86" s="22">
        <v>64645</v>
      </c>
      <c r="M86" s="19">
        <f t="shared" ref="M86:R86" si="228">L86*(1+M$4)</f>
        <v>65937.899999999994</v>
      </c>
      <c r="N86" s="19">
        <f t="shared" si="228"/>
        <v>67256.657999999996</v>
      </c>
      <c r="O86" s="19">
        <f t="shared" si="228"/>
        <v>68601.791159999993</v>
      </c>
      <c r="P86" s="19">
        <f t="shared" si="228"/>
        <v>69973.826983199993</v>
      </c>
      <c r="Q86" s="19">
        <f t="shared" si="228"/>
        <v>71373.303522863993</v>
      </c>
      <c r="R86" s="19">
        <f t="shared" si="228"/>
        <v>72800.769593321267</v>
      </c>
      <c r="S86" s="19">
        <f t="shared" ref="S86:AP86" si="229">R86*(1+S$4)</f>
        <v>74256.784985187696</v>
      </c>
      <c r="T86" s="19">
        <f t="shared" si="229"/>
        <v>75741.920684891447</v>
      </c>
      <c r="U86" s="19">
        <f t="shared" si="229"/>
        <v>77256.759098589275</v>
      </c>
      <c r="V86" s="19">
        <f t="shared" si="229"/>
        <v>78801.894280561057</v>
      </c>
      <c r="W86" s="19">
        <f t="shared" si="229"/>
        <v>80377.932166172279</v>
      </c>
      <c r="X86" s="19">
        <f t="shared" si="229"/>
        <v>81985.490809495721</v>
      </c>
      <c r="Y86" s="19">
        <f t="shared" si="229"/>
        <v>83625.20062568564</v>
      </c>
      <c r="Z86" s="19">
        <f t="shared" si="229"/>
        <v>85297.704638199357</v>
      </c>
      <c r="AA86" s="19">
        <f t="shared" si="229"/>
        <v>87003.658730963347</v>
      </c>
      <c r="AB86" s="19">
        <f t="shared" si="229"/>
        <v>88743.731905582608</v>
      </c>
      <c r="AC86" s="19">
        <f t="shared" si="229"/>
        <v>90518.606543694259</v>
      </c>
      <c r="AD86" s="19">
        <f t="shared" si="229"/>
        <v>92328.978674568149</v>
      </c>
      <c r="AE86" s="19">
        <f t="shared" si="229"/>
        <v>94175.558248059519</v>
      </c>
      <c r="AF86" s="19">
        <f t="shared" si="229"/>
        <v>96059.069413020712</v>
      </c>
      <c r="AG86" s="19">
        <f t="shared" si="229"/>
        <v>97980.25080128113</v>
      </c>
      <c r="AH86" s="19">
        <f t="shared" si="229"/>
        <v>99939.855817306758</v>
      </c>
      <c r="AI86" s="19">
        <f t="shared" si="229"/>
        <v>101938.65293365289</v>
      </c>
      <c r="AJ86" s="19">
        <f t="shared" si="229"/>
        <v>103977.42599232595</v>
      </c>
      <c r="AK86" s="19">
        <f t="shared" si="229"/>
        <v>106056.97451217247</v>
      </c>
      <c r="AL86" s="19">
        <f t="shared" si="229"/>
        <v>108178.11400241592</v>
      </c>
      <c r="AM86" s="19">
        <f t="shared" si="229"/>
        <v>110341.67628246425</v>
      </c>
      <c r="AN86" s="19">
        <f t="shared" si="229"/>
        <v>112548.50980811354</v>
      </c>
      <c r="AO86" s="19">
        <f t="shared" si="229"/>
        <v>114799.48000427581</v>
      </c>
      <c r="AP86" s="19">
        <f t="shared" si="229"/>
        <v>117095.46960436134</v>
      </c>
      <c r="AQ86" s="19">
        <f t="shared" ref="AQ86:CK86" si="230">AP86*(1+AQ$4)</f>
        <v>119437.37899644856</v>
      </c>
      <c r="AR86" s="19">
        <f t="shared" si="230"/>
        <v>121826.12657637753</v>
      </c>
      <c r="AS86" s="19">
        <f t="shared" si="230"/>
        <v>124262.64910790508</v>
      </c>
      <c r="AT86" s="19">
        <f t="shared" si="230"/>
        <v>126747.90209006317</v>
      </c>
      <c r="AU86" s="19">
        <f t="shared" si="230"/>
        <v>129282.86013186444</v>
      </c>
      <c r="AV86" s="19">
        <f t="shared" si="230"/>
        <v>131868.51733450172</v>
      </c>
      <c r="AW86" s="19">
        <f t="shared" si="230"/>
        <v>134505.88768119176</v>
      </c>
      <c r="AX86" s="19">
        <f t="shared" si="230"/>
        <v>137196.0054348156</v>
      </c>
      <c r="AY86" s="19">
        <f t="shared" si="230"/>
        <v>139939.9255435119</v>
      </c>
      <c r="AZ86" s="19">
        <f t="shared" si="230"/>
        <v>142738.72405438212</v>
      </c>
      <c r="BA86" s="19">
        <f t="shared" si="230"/>
        <v>145593.49853546976</v>
      </c>
      <c r="BB86" s="19">
        <f t="shared" si="230"/>
        <v>148505.36850617916</v>
      </c>
      <c r="BC86" s="19">
        <f t="shared" si="230"/>
        <v>151475.47587630275</v>
      </c>
      <c r="BD86" s="19">
        <f t="shared" si="230"/>
        <v>154504.9853938288</v>
      </c>
      <c r="BE86" s="19">
        <f t="shared" si="230"/>
        <v>157595.08510170536</v>
      </c>
      <c r="BF86" s="19">
        <f t="shared" si="230"/>
        <v>160746.98680373948</v>
      </c>
      <c r="BG86" s="19">
        <f t="shared" si="230"/>
        <v>163961.92653981427</v>
      </c>
      <c r="BH86" s="19">
        <f t="shared" si="230"/>
        <v>167241.16507061056</v>
      </c>
      <c r="BI86" s="19">
        <f t="shared" si="230"/>
        <v>170585.98837202278</v>
      </c>
      <c r="BJ86" s="19">
        <f t="shared" si="230"/>
        <v>173997.70813946324</v>
      </c>
      <c r="BK86" s="19">
        <f t="shared" si="230"/>
        <v>177477.66230225252</v>
      </c>
      <c r="BL86" s="19">
        <f t="shared" si="230"/>
        <v>181027.21554829756</v>
      </c>
      <c r="BM86" s="19">
        <f t="shared" si="230"/>
        <v>184647.75985926352</v>
      </c>
      <c r="BN86" s="19">
        <f t="shared" si="230"/>
        <v>188340.7150564488</v>
      </c>
      <c r="BO86" s="19">
        <f t="shared" si="230"/>
        <v>192107.52935757776</v>
      </c>
      <c r="BP86" s="19">
        <f t="shared" si="230"/>
        <v>195949.67994472932</v>
      </c>
      <c r="BQ86" s="19">
        <f t="shared" si="230"/>
        <v>199868.67354362391</v>
      </c>
      <c r="BR86" s="19">
        <f t="shared" si="230"/>
        <v>203866.04701449641</v>
      </c>
      <c r="BS86" s="19">
        <f t="shared" si="230"/>
        <v>207943.36795478634</v>
      </c>
      <c r="BT86" s="19">
        <f t="shared" si="230"/>
        <v>212102.23531388206</v>
      </c>
      <c r="BU86" s="19">
        <f t="shared" si="230"/>
        <v>216344.2800201597</v>
      </c>
      <c r="BV86" s="19">
        <f t="shared" si="230"/>
        <v>220671.16562056288</v>
      </c>
      <c r="BW86" s="19">
        <f t="shared" si="230"/>
        <v>225084.58893297415</v>
      </c>
      <c r="BX86" s="19">
        <f t="shared" si="230"/>
        <v>229586.28071163365</v>
      </c>
      <c r="BY86" s="19">
        <f t="shared" si="230"/>
        <v>234178.00632586633</v>
      </c>
      <c r="BZ86" s="19">
        <f t="shared" si="230"/>
        <v>238861.56645238365</v>
      </c>
      <c r="CA86" s="19">
        <f t="shared" si="230"/>
        <v>243638.79778143132</v>
      </c>
      <c r="CB86" s="19">
        <f t="shared" si="230"/>
        <v>248511.57373705995</v>
      </c>
      <c r="CC86" s="19">
        <f t="shared" si="230"/>
        <v>253481.80521180117</v>
      </c>
      <c r="CD86" s="19">
        <f t="shared" si="230"/>
        <v>258551.44131603721</v>
      </c>
      <c r="CE86" s="19">
        <f t="shared" si="230"/>
        <v>263722.47014235798</v>
      </c>
      <c r="CF86" s="19">
        <f t="shared" si="230"/>
        <v>268996.91954520514</v>
      </c>
      <c r="CG86" s="19">
        <f t="shared" si="230"/>
        <v>274376.85793610924</v>
      </c>
      <c r="CH86" s="19">
        <f t="shared" si="230"/>
        <v>279864.39509483142</v>
      </c>
      <c r="CI86" s="19">
        <f t="shared" si="230"/>
        <v>285461.68299672805</v>
      </c>
      <c r="CJ86" s="19">
        <f t="shared" si="230"/>
        <v>291170.91665666259</v>
      </c>
      <c r="CK86" s="19">
        <f t="shared" si="230"/>
        <v>296994.33498979587</v>
      </c>
      <c r="CL86" s="19"/>
    </row>
    <row r="87" spans="5:90" x14ac:dyDescent="0.25">
      <c r="E87" s="33" t="s">
        <v>27</v>
      </c>
      <c r="F87" s="29">
        <v>0</v>
      </c>
      <c r="G87" s="29"/>
      <c r="H87" s="18"/>
      <c r="I87" s="18"/>
      <c r="J87" s="18"/>
      <c r="K87" s="18"/>
      <c r="L87" s="30"/>
      <c r="M87" s="19">
        <f t="shared" ref="M87:R87" si="231">L87*(1+M$4)</f>
        <v>0</v>
      </c>
      <c r="N87" s="19">
        <f t="shared" si="231"/>
        <v>0</v>
      </c>
      <c r="O87" s="19">
        <f t="shared" si="231"/>
        <v>0</v>
      </c>
      <c r="P87" s="19">
        <f t="shared" si="231"/>
        <v>0</v>
      </c>
      <c r="Q87" s="19">
        <f t="shared" si="231"/>
        <v>0</v>
      </c>
      <c r="R87" s="19">
        <f t="shared" si="231"/>
        <v>0</v>
      </c>
      <c r="S87" s="19">
        <f t="shared" ref="S87:AP87" si="232">R87*(1+S$4)</f>
        <v>0</v>
      </c>
      <c r="T87" s="19">
        <f t="shared" si="232"/>
        <v>0</v>
      </c>
      <c r="U87" s="19">
        <f t="shared" si="232"/>
        <v>0</v>
      </c>
      <c r="V87" s="19">
        <f t="shared" si="232"/>
        <v>0</v>
      </c>
      <c r="W87" s="19">
        <f t="shared" si="232"/>
        <v>0</v>
      </c>
      <c r="X87" s="19">
        <f t="shared" si="232"/>
        <v>0</v>
      </c>
      <c r="Y87" s="19">
        <f t="shared" si="232"/>
        <v>0</v>
      </c>
      <c r="Z87" s="19">
        <f t="shared" si="232"/>
        <v>0</v>
      </c>
      <c r="AA87" s="19">
        <f t="shared" si="232"/>
        <v>0</v>
      </c>
      <c r="AB87" s="19">
        <f t="shared" si="232"/>
        <v>0</v>
      </c>
      <c r="AC87" s="19">
        <f t="shared" si="232"/>
        <v>0</v>
      </c>
      <c r="AD87" s="19">
        <f t="shared" si="232"/>
        <v>0</v>
      </c>
      <c r="AE87" s="19">
        <f t="shared" si="232"/>
        <v>0</v>
      </c>
      <c r="AF87" s="19">
        <f t="shared" si="232"/>
        <v>0</v>
      </c>
      <c r="AG87" s="19">
        <f t="shared" si="232"/>
        <v>0</v>
      </c>
      <c r="AH87" s="19">
        <f t="shared" si="232"/>
        <v>0</v>
      </c>
      <c r="AI87" s="19">
        <f t="shared" si="232"/>
        <v>0</v>
      </c>
      <c r="AJ87" s="19">
        <f t="shared" si="232"/>
        <v>0</v>
      </c>
      <c r="AK87" s="19">
        <f t="shared" si="232"/>
        <v>0</v>
      </c>
      <c r="AL87" s="19">
        <f t="shared" si="232"/>
        <v>0</v>
      </c>
      <c r="AM87" s="19">
        <f t="shared" si="232"/>
        <v>0</v>
      </c>
      <c r="AN87" s="19">
        <f t="shared" si="232"/>
        <v>0</v>
      </c>
      <c r="AO87" s="19">
        <f t="shared" si="232"/>
        <v>0</v>
      </c>
      <c r="AP87" s="19">
        <f t="shared" si="232"/>
        <v>0</v>
      </c>
      <c r="AQ87" s="19">
        <f t="shared" ref="AQ87:CK87" si="233">AP87*(1+AQ$4)</f>
        <v>0</v>
      </c>
      <c r="AR87" s="19">
        <f t="shared" si="233"/>
        <v>0</v>
      </c>
      <c r="AS87" s="19">
        <f t="shared" si="233"/>
        <v>0</v>
      </c>
      <c r="AT87" s="19">
        <f t="shared" si="233"/>
        <v>0</v>
      </c>
      <c r="AU87" s="19">
        <f t="shared" si="233"/>
        <v>0</v>
      </c>
      <c r="AV87" s="19">
        <f t="shared" si="233"/>
        <v>0</v>
      </c>
      <c r="AW87" s="19">
        <f t="shared" si="233"/>
        <v>0</v>
      </c>
      <c r="AX87" s="19">
        <f t="shared" si="233"/>
        <v>0</v>
      </c>
      <c r="AY87" s="19">
        <f t="shared" si="233"/>
        <v>0</v>
      </c>
      <c r="AZ87" s="19">
        <f t="shared" si="233"/>
        <v>0</v>
      </c>
      <c r="BA87" s="19">
        <f t="shared" si="233"/>
        <v>0</v>
      </c>
      <c r="BB87" s="19">
        <f t="shared" si="233"/>
        <v>0</v>
      </c>
      <c r="BC87" s="19">
        <f t="shared" si="233"/>
        <v>0</v>
      </c>
      <c r="BD87" s="19">
        <f t="shared" si="233"/>
        <v>0</v>
      </c>
      <c r="BE87" s="19">
        <f t="shared" si="233"/>
        <v>0</v>
      </c>
      <c r="BF87" s="19">
        <f t="shared" si="233"/>
        <v>0</v>
      </c>
      <c r="BG87" s="19">
        <f t="shared" si="233"/>
        <v>0</v>
      </c>
      <c r="BH87" s="19">
        <f t="shared" si="233"/>
        <v>0</v>
      </c>
      <c r="BI87" s="19">
        <f t="shared" si="233"/>
        <v>0</v>
      </c>
      <c r="BJ87" s="19">
        <f t="shared" si="233"/>
        <v>0</v>
      </c>
      <c r="BK87" s="19">
        <f t="shared" si="233"/>
        <v>0</v>
      </c>
      <c r="BL87" s="19">
        <f t="shared" si="233"/>
        <v>0</v>
      </c>
      <c r="BM87" s="19">
        <f t="shared" si="233"/>
        <v>0</v>
      </c>
      <c r="BN87" s="19">
        <f t="shared" si="233"/>
        <v>0</v>
      </c>
      <c r="BO87" s="19">
        <f t="shared" si="233"/>
        <v>0</v>
      </c>
      <c r="BP87" s="19">
        <f t="shared" si="233"/>
        <v>0</v>
      </c>
      <c r="BQ87" s="19">
        <f t="shared" si="233"/>
        <v>0</v>
      </c>
      <c r="BR87" s="19">
        <f t="shared" si="233"/>
        <v>0</v>
      </c>
      <c r="BS87" s="19">
        <f t="shared" si="233"/>
        <v>0</v>
      </c>
      <c r="BT87" s="19">
        <f t="shared" si="233"/>
        <v>0</v>
      </c>
      <c r="BU87" s="19">
        <f t="shared" si="233"/>
        <v>0</v>
      </c>
      <c r="BV87" s="19">
        <f t="shared" si="233"/>
        <v>0</v>
      </c>
      <c r="BW87" s="19">
        <f t="shared" si="233"/>
        <v>0</v>
      </c>
      <c r="BX87" s="19">
        <f t="shared" si="233"/>
        <v>0</v>
      </c>
      <c r="BY87" s="19">
        <f t="shared" si="233"/>
        <v>0</v>
      </c>
      <c r="BZ87" s="19">
        <f t="shared" si="233"/>
        <v>0</v>
      </c>
      <c r="CA87" s="19">
        <f t="shared" si="233"/>
        <v>0</v>
      </c>
      <c r="CB87" s="19">
        <f t="shared" si="233"/>
        <v>0</v>
      </c>
      <c r="CC87" s="19">
        <f t="shared" si="233"/>
        <v>0</v>
      </c>
      <c r="CD87" s="19">
        <f t="shared" si="233"/>
        <v>0</v>
      </c>
      <c r="CE87" s="19">
        <f t="shared" si="233"/>
        <v>0</v>
      </c>
      <c r="CF87" s="19">
        <f t="shared" si="233"/>
        <v>0</v>
      </c>
      <c r="CG87" s="19">
        <f t="shared" si="233"/>
        <v>0</v>
      </c>
      <c r="CH87" s="19">
        <f t="shared" si="233"/>
        <v>0</v>
      </c>
      <c r="CI87" s="19">
        <f t="shared" si="233"/>
        <v>0</v>
      </c>
      <c r="CJ87" s="19">
        <f t="shared" si="233"/>
        <v>0</v>
      </c>
      <c r="CK87" s="19">
        <f t="shared" si="233"/>
        <v>0</v>
      </c>
      <c r="CL87" s="19"/>
    </row>
    <row r="88" spans="5:90" x14ac:dyDescent="0.25">
      <c r="E88" s="33" t="s">
        <v>27</v>
      </c>
      <c r="F88" s="29">
        <v>0</v>
      </c>
      <c r="G88" s="29"/>
      <c r="H88" s="18"/>
      <c r="I88" s="18"/>
      <c r="J88" s="18"/>
      <c r="K88" s="18"/>
      <c r="L88" s="30"/>
      <c r="M88" s="19">
        <f t="shared" ref="M88:R88" si="234">L88*(1+M$4)</f>
        <v>0</v>
      </c>
      <c r="N88" s="19">
        <f t="shared" si="234"/>
        <v>0</v>
      </c>
      <c r="O88" s="19">
        <f t="shared" si="234"/>
        <v>0</v>
      </c>
      <c r="P88" s="19">
        <f t="shared" si="234"/>
        <v>0</v>
      </c>
      <c r="Q88" s="19">
        <f t="shared" si="234"/>
        <v>0</v>
      </c>
      <c r="R88" s="19">
        <f t="shared" si="234"/>
        <v>0</v>
      </c>
      <c r="S88" s="19">
        <f t="shared" ref="S88:AP88" si="235">R88*(1+S$4)</f>
        <v>0</v>
      </c>
      <c r="T88" s="19">
        <f t="shared" si="235"/>
        <v>0</v>
      </c>
      <c r="U88" s="19">
        <f t="shared" si="235"/>
        <v>0</v>
      </c>
      <c r="V88" s="19">
        <f t="shared" si="235"/>
        <v>0</v>
      </c>
      <c r="W88" s="19">
        <f t="shared" si="235"/>
        <v>0</v>
      </c>
      <c r="X88" s="19">
        <f t="shared" si="235"/>
        <v>0</v>
      </c>
      <c r="Y88" s="19">
        <f t="shared" si="235"/>
        <v>0</v>
      </c>
      <c r="Z88" s="19">
        <f t="shared" si="235"/>
        <v>0</v>
      </c>
      <c r="AA88" s="19">
        <f t="shared" si="235"/>
        <v>0</v>
      </c>
      <c r="AB88" s="19">
        <f t="shared" si="235"/>
        <v>0</v>
      </c>
      <c r="AC88" s="19">
        <f t="shared" si="235"/>
        <v>0</v>
      </c>
      <c r="AD88" s="19">
        <f t="shared" si="235"/>
        <v>0</v>
      </c>
      <c r="AE88" s="19">
        <f t="shared" si="235"/>
        <v>0</v>
      </c>
      <c r="AF88" s="19">
        <f t="shared" si="235"/>
        <v>0</v>
      </c>
      <c r="AG88" s="19">
        <f t="shared" si="235"/>
        <v>0</v>
      </c>
      <c r="AH88" s="19">
        <f t="shared" si="235"/>
        <v>0</v>
      </c>
      <c r="AI88" s="19">
        <f t="shared" si="235"/>
        <v>0</v>
      </c>
      <c r="AJ88" s="19">
        <f t="shared" si="235"/>
        <v>0</v>
      </c>
      <c r="AK88" s="19">
        <f t="shared" si="235"/>
        <v>0</v>
      </c>
      <c r="AL88" s="19">
        <f t="shared" si="235"/>
        <v>0</v>
      </c>
      <c r="AM88" s="19">
        <f t="shared" si="235"/>
        <v>0</v>
      </c>
      <c r="AN88" s="19">
        <f t="shared" si="235"/>
        <v>0</v>
      </c>
      <c r="AO88" s="19">
        <f t="shared" si="235"/>
        <v>0</v>
      </c>
      <c r="AP88" s="19">
        <f t="shared" si="235"/>
        <v>0</v>
      </c>
      <c r="AQ88" s="19">
        <f t="shared" ref="AQ88:CK88" si="236">AP88*(1+AQ$4)</f>
        <v>0</v>
      </c>
      <c r="AR88" s="19">
        <f t="shared" si="236"/>
        <v>0</v>
      </c>
      <c r="AS88" s="19">
        <f t="shared" si="236"/>
        <v>0</v>
      </c>
      <c r="AT88" s="19">
        <f t="shared" si="236"/>
        <v>0</v>
      </c>
      <c r="AU88" s="19">
        <f t="shared" si="236"/>
        <v>0</v>
      </c>
      <c r="AV88" s="19">
        <f t="shared" si="236"/>
        <v>0</v>
      </c>
      <c r="AW88" s="19">
        <f t="shared" si="236"/>
        <v>0</v>
      </c>
      <c r="AX88" s="19">
        <f t="shared" si="236"/>
        <v>0</v>
      </c>
      <c r="AY88" s="19">
        <f t="shared" si="236"/>
        <v>0</v>
      </c>
      <c r="AZ88" s="19">
        <f t="shared" si="236"/>
        <v>0</v>
      </c>
      <c r="BA88" s="19">
        <f t="shared" si="236"/>
        <v>0</v>
      </c>
      <c r="BB88" s="19">
        <f t="shared" si="236"/>
        <v>0</v>
      </c>
      <c r="BC88" s="19">
        <f t="shared" si="236"/>
        <v>0</v>
      </c>
      <c r="BD88" s="19">
        <f t="shared" si="236"/>
        <v>0</v>
      </c>
      <c r="BE88" s="19">
        <f t="shared" si="236"/>
        <v>0</v>
      </c>
      <c r="BF88" s="19">
        <f t="shared" si="236"/>
        <v>0</v>
      </c>
      <c r="BG88" s="19">
        <f t="shared" si="236"/>
        <v>0</v>
      </c>
      <c r="BH88" s="19">
        <f t="shared" si="236"/>
        <v>0</v>
      </c>
      <c r="BI88" s="19">
        <f t="shared" si="236"/>
        <v>0</v>
      </c>
      <c r="BJ88" s="19">
        <f t="shared" si="236"/>
        <v>0</v>
      </c>
      <c r="BK88" s="19">
        <f t="shared" si="236"/>
        <v>0</v>
      </c>
      <c r="BL88" s="19">
        <f t="shared" si="236"/>
        <v>0</v>
      </c>
      <c r="BM88" s="19">
        <f t="shared" si="236"/>
        <v>0</v>
      </c>
      <c r="BN88" s="19">
        <f t="shared" si="236"/>
        <v>0</v>
      </c>
      <c r="BO88" s="19">
        <f t="shared" si="236"/>
        <v>0</v>
      </c>
      <c r="BP88" s="19">
        <f t="shared" si="236"/>
        <v>0</v>
      </c>
      <c r="BQ88" s="19">
        <f t="shared" si="236"/>
        <v>0</v>
      </c>
      <c r="BR88" s="19">
        <f t="shared" si="236"/>
        <v>0</v>
      </c>
      <c r="BS88" s="19">
        <f t="shared" si="236"/>
        <v>0</v>
      </c>
      <c r="BT88" s="19">
        <f t="shared" si="236"/>
        <v>0</v>
      </c>
      <c r="BU88" s="19">
        <f t="shared" si="236"/>
        <v>0</v>
      </c>
      <c r="BV88" s="19">
        <f t="shared" si="236"/>
        <v>0</v>
      </c>
      <c r="BW88" s="19">
        <f t="shared" si="236"/>
        <v>0</v>
      </c>
      <c r="BX88" s="19">
        <f t="shared" si="236"/>
        <v>0</v>
      </c>
      <c r="BY88" s="19">
        <f t="shared" si="236"/>
        <v>0</v>
      </c>
      <c r="BZ88" s="19">
        <f t="shared" si="236"/>
        <v>0</v>
      </c>
      <c r="CA88" s="19">
        <f t="shared" si="236"/>
        <v>0</v>
      </c>
      <c r="CB88" s="19">
        <f t="shared" si="236"/>
        <v>0</v>
      </c>
      <c r="CC88" s="19">
        <f t="shared" si="236"/>
        <v>0</v>
      </c>
      <c r="CD88" s="19">
        <f t="shared" si="236"/>
        <v>0</v>
      </c>
      <c r="CE88" s="19">
        <f t="shared" si="236"/>
        <v>0</v>
      </c>
      <c r="CF88" s="19">
        <f t="shared" si="236"/>
        <v>0</v>
      </c>
      <c r="CG88" s="19">
        <f t="shared" si="236"/>
        <v>0</v>
      </c>
      <c r="CH88" s="19">
        <f t="shared" si="236"/>
        <v>0</v>
      </c>
      <c r="CI88" s="19">
        <f t="shared" si="236"/>
        <v>0</v>
      </c>
      <c r="CJ88" s="19">
        <f t="shared" si="236"/>
        <v>0</v>
      </c>
      <c r="CK88" s="19">
        <f t="shared" si="236"/>
        <v>0</v>
      </c>
      <c r="CL88" s="19"/>
    </row>
    <row r="89" spans="5:90" x14ac:dyDescent="0.25">
      <c r="E89" s="16" t="s">
        <v>27</v>
      </c>
      <c r="F89" s="17">
        <v>1</v>
      </c>
      <c r="G89" s="17">
        <v>3</v>
      </c>
      <c r="H89" s="18">
        <v>55344</v>
      </c>
      <c r="I89" s="18">
        <v>56451</v>
      </c>
      <c r="J89" s="18">
        <v>58303</v>
      </c>
      <c r="K89" s="18">
        <v>59469</v>
      </c>
      <c r="L89" s="22">
        <v>60658</v>
      </c>
      <c r="M89" s="19">
        <f t="shared" ref="M89:R89" si="237">L89*(1+M$4)</f>
        <v>61871.16</v>
      </c>
      <c r="N89" s="19">
        <f t="shared" si="237"/>
        <v>63108.583200000008</v>
      </c>
      <c r="O89" s="19">
        <f t="shared" si="237"/>
        <v>64370.75486400001</v>
      </c>
      <c r="P89" s="19">
        <f t="shared" si="237"/>
        <v>65658.169961280015</v>
      </c>
      <c r="Q89" s="19">
        <f t="shared" si="237"/>
        <v>66971.33336050561</v>
      </c>
      <c r="R89" s="19">
        <f t="shared" si="237"/>
        <v>68310.760027715718</v>
      </c>
      <c r="S89" s="19">
        <f t="shared" ref="S89:AP89" si="238">R89*(1+S$4)</f>
        <v>69676.975228270036</v>
      </c>
      <c r="T89" s="19">
        <f t="shared" si="238"/>
        <v>71070.514732835436</v>
      </c>
      <c r="U89" s="19">
        <f t="shared" si="238"/>
        <v>72491.925027492151</v>
      </c>
      <c r="V89" s="19">
        <f t="shared" si="238"/>
        <v>73941.763528041993</v>
      </c>
      <c r="W89" s="19">
        <f t="shared" si="238"/>
        <v>75420.598798602834</v>
      </c>
      <c r="X89" s="19">
        <f t="shared" si="238"/>
        <v>76929.010774574897</v>
      </c>
      <c r="Y89" s="19">
        <f t="shared" si="238"/>
        <v>78467.590990066397</v>
      </c>
      <c r="Z89" s="19">
        <f t="shared" si="238"/>
        <v>80036.942809867731</v>
      </c>
      <c r="AA89" s="19">
        <f t="shared" si="238"/>
        <v>81637.68166606508</v>
      </c>
      <c r="AB89" s="19">
        <f t="shared" si="238"/>
        <v>83270.435299386387</v>
      </c>
      <c r="AC89" s="19">
        <f t="shared" si="238"/>
        <v>84935.844005374121</v>
      </c>
      <c r="AD89" s="19">
        <f t="shared" si="238"/>
        <v>86634.560885481609</v>
      </c>
      <c r="AE89" s="19">
        <f t="shared" si="238"/>
        <v>88367.252103191247</v>
      </c>
      <c r="AF89" s="19">
        <f t="shared" si="238"/>
        <v>90134.597145255073</v>
      </c>
      <c r="AG89" s="19">
        <f t="shared" si="238"/>
        <v>91937.289088160178</v>
      </c>
      <c r="AH89" s="19">
        <f t="shared" si="238"/>
        <v>93776.034869923387</v>
      </c>
      <c r="AI89" s="19">
        <f t="shared" si="238"/>
        <v>95651.555567321862</v>
      </c>
      <c r="AJ89" s="19">
        <f t="shared" si="238"/>
        <v>97564.586678668304</v>
      </c>
      <c r="AK89" s="19">
        <f t="shared" si="238"/>
        <v>99515.878412241669</v>
      </c>
      <c r="AL89" s="19">
        <f t="shared" si="238"/>
        <v>101506.1959804865</v>
      </c>
      <c r="AM89" s="19">
        <f t="shared" si="238"/>
        <v>103536.31990009623</v>
      </c>
      <c r="AN89" s="19">
        <f t="shared" si="238"/>
        <v>105607.04629809815</v>
      </c>
      <c r="AO89" s="19">
        <f t="shared" si="238"/>
        <v>107719.18722406012</v>
      </c>
      <c r="AP89" s="19">
        <f t="shared" si="238"/>
        <v>109873.57096854133</v>
      </c>
      <c r="AQ89" s="19">
        <f t="shared" ref="AQ89:CK89" si="239">AP89*(1+AQ$4)</f>
        <v>112071.04238791217</v>
      </c>
      <c r="AR89" s="19">
        <f t="shared" si="239"/>
        <v>114312.46323567041</v>
      </c>
      <c r="AS89" s="19">
        <f t="shared" si="239"/>
        <v>116598.71250038382</v>
      </c>
      <c r="AT89" s="19">
        <f t="shared" si="239"/>
        <v>118930.6867503915</v>
      </c>
      <c r="AU89" s="19">
        <f t="shared" si="239"/>
        <v>121309.30048539933</v>
      </c>
      <c r="AV89" s="19">
        <f t="shared" si="239"/>
        <v>123735.48649510733</v>
      </c>
      <c r="AW89" s="19">
        <f t="shared" si="239"/>
        <v>126210.19622500948</v>
      </c>
      <c r="AX89" s="19">
        <f t="shared" si="239"/>
        <v>128734.40014950967</v>
      </c>
      <c r="AY89" s="19">
        <f t="shared" si="239"/>
        <v>131309.08815249987</v>
      </c>
      <c r="AZ89" s="19">
        <f t="shared" si="239"/>
        <v>133935.26991554987</v>
      </c>
      <c r="BA89" s="19">
        <f t="shared" si="239"/>
        <v>136613.97531386086</v>
      </c>
      <c r="BB89" s="19">
        <f t="shared" si="239"/>
        <v>139346.25482013807</v>
      </c>
      <c r="BC89" s="19">
        <f t="shared" si="239"/>
        <v>142133.17991654083</v>
      </c>
      <c r="BD89" s="19">
        <f t="shared" si="239"/>
        <v>144975.84351487164</v>
      </c>
      <c r="BE89" s="19">
        <f t="shared" si="239"/>
        <v>147875.36038516907</v>
      </c>
      <c r="BF89" s="19">
        <f t="shared" si="239"/>
        <v>150832.86759287247</v>
      </c>
      <c r="BG89" s="19">
        <f t="shared" si="239"/>
        <v>153849.52494472993</v>
      </c>
      <c r="BH89" s="19">
        <f t="shared" si="239"/>
        <v>156926.51544362452</v>
      </c>
      <c r="BI89" s="19">
        <f t="shared" si="239"/>
        <v>160065.04575249701</v>
      </c>
      <c r="BJ89" s="19">
        <f t="shared" si="239"/>
        <v>163266.34666754695</v>
      </c>
      <c r="BK89" s="19">
        <f t="shared" si="239"/>
        <v>166531.67360089789</v>
      </c>
      <c r="BL89" s="19">
        <f t="shared" si="239"/>
        <v>169862.30707291586</v>
      </c>
      <c r="BM89" s="19">
        <f t="shared" si="239"/>
        <v>173259.55321437417</v>
      </c>
      <c r="BN89" s="19">
        <f t="shared" si="239"/>
        <v>176724.74427866167</v>
      </c>
      <c r="BO89" s="19">
        <f t="shared" si="239"/>
        <v>180259.23916423492</v>
      </c>
      <c r="BP89" s="19">
        <f t="shared" si="239"/>
        <v>183864.42394751962</v>
      </c>
      <c r="BQ89" s="19">
        <f t="shared" si="239"/>
        <v>187541.71242647001</v>
      </c>
      <c r="BR89" s="19">
        <f t="shared" si="239"/>
        <v>191292.54667499941</v>
      </c>
      <c r="BS89" s="19">
        <f t="shared" si="239"/>
        <v>195118.39760849939</v>
      </c>
      <c r="BT89" s="19">
        <f t="shared" si="239"/>
        <v>199020.76556066939</v>
      </c>
      <c r="BU89" s="19">
        <f t="shared" si="239"/>
        <v>203001.18087188277</v>
      </c>
      <c r="BV89" s="19">
        <f t="shared" si="239"/>
        <v>207061.20448932043</v>
      </c>
      <c r="BW89" s="19">
        <f t="shared" si="239"/>
        <v>211202.42857910684</v>
      </c>
      <c r="BX89" s="19">
        <f t="shared" si="239"/>
        <v>215426.47715068897</v>
      </c>
      <c r="BY89" s="19">
        <f t="shared" si="239"/>
        <v>219735.00669370274</v>
      </c>
      <c r="BZ89" s="19">
        <f t="shared" si="239"/>
        <v>224129.7068275768</v>
      </c>
      <c r="CA89" s="19">
        <f t="shared" si="239"/>
        <v>228612.30096412834</v>
      </c>
      <c r="CB89" s="19">
        <f t="shared" si="239"/>
        <v>233184.54698341092</v>
      </c>
      <c r="CC89" s="19">
        <f t="shared" si="239"/>
        <v>237848.23792307914</v>
      </c>
      <c r="CD89" s="19">
        <f t="shared" si="239"/>
        <v>242605.20268154072</v>
      </c>
      <c r="CE89" s="19">
        <f t="shared" si="239"/>
        <v>247457.30673517153</v>
      </c>
      <c r="CF89" s="19">
        <f t="shared" si="239"/>
        <v>252406.45286987498</v>
      </c>
      <c r="CG89" s="19">
        <f t="shared" si="239"/>
        <v>257454.58192727249</v>
      </c>
      <c r="CH89" s="19">
        <f t="shared" si="239"/>
        <v>262603.67356581794</v>
      </c>
      <c r="CI89" s="19">
        <f t="shared" si="239"/>
        <v>267855.74703713431</v>
      </c>
      <c r="CJ89" s="19">
        <f t="shared" si="239"/>
        <v>273212.86197787698</v>
      </c>
      <c r="CK89" s="19">
        <f t="shared" si="239"/>
        <v>278677.11921743455</v>
      </c>
      <c r="CL89" s="19"/>
    </row>
    <row r="90" spans="5:90" x14ac:dyDescent="0.25">
      <c r="E90" s="16" t="s">
        <v>27</v>
      </c>
      <c r="F90" s="17">
        <v>2</v>
      </c>
      <c r="G90" s="17">
        <v>3</v>
      </c>
      <c r="H90" s="18">
        <v>57431</v>
      </c>
      <c r="I90" s="18">
        <v>58580</v>
      </c>
      <c r="J90" s="18">
        <v>60507</v>
      </c>
      <c r="K90" s="18">
        <v>61717</v>
      </c>
      <c r="L90" s="22">
        <v>62951</v>
      </c>
      <c r="M90" s="19">
        <f t="shared" ref="M90:R90" si="240">L90*(1+M$4)</f>
        <v>64210.020000000004</v>
      </c>
      <c r="N90" s="19">
        <f t="shared" si="240"/>
        <v>65494.220400000006</v>
      </c>
      <c r="O90" s="19">
        <f t="shared" si="240"/>
        <v>66804.104808000004</v>
      </c>
      <c r="P90" s="19">
        <f t="shared" si="240"/>
        <v>68140.18690416</v>
      </c>
      <c r="Q90" s="19">
        <f t="shared" si="240"/>
        <v>69502.990642243196</v>
      </c>
      <c r="R90" s="19">
        <f t="shared" si="240"/>
        <v>70893.050455088058</v>
      </c>
      <c r="S90" s="19">
        <f t="shared" ref="S90:AP90" si="241">R90*(1+S$4)</f>
        <v>72310.91146418982</v>
      </c>
      <c r="T90" s="19">
        <f t="shared" si="241"/>
        <v>73757.129693473616</v>
      </c>
      <c r="U90" s="19">
        <f t="shared" si="241"/>
        <v>75232.27228734309</v>
      </c>
      <c r="V90" s="19">
        <f t="shared" si="241"/>
        <v>76736.917733089955</v>
      </c>
      <c r="W90" s="19">
        <f t="shared" si="241"/>
        <v>78271.656087751762</v>
      </c>
      <c r="X90" s="19">
        <f t="shared" si="241"/>
        <v>79837.089209506797</v>
      </c>
      <c r="Y90" s="19">
        <f t="shared" si="241"/>
        <v>81433.830993696931</v>
      </c>
      <c r="Z90" s="19">
        <f t="shared" si="241"/>
        <v>83062.507613570866</v>
      </c>
      <c r="AA90" s="19">
        <f t="shared" si="241"/>
        <v>84723.757765842282</v>
      </c>
      <c r="AB90" s="19">
        <f t="shared" si="241"/>
        <v>86418.232921159128</v>
      </c>
      <c r="AC90" s="19">
        <f t="shared" si="241"/>
        <v>88146.597579582318</v>
      </c>
      <c r="AD90" s="19">
        <f t="shared" si="241"/>
        <v>89909.529531173961</v>
      </c>
      <c r="AE90" s="19">
        <f t="shared" si="241"/>
        <v>91707.720121797436</v>
      </c>
      <c r="AF90" s="19">
        <f t="shared" si="241"/>
        <v>93541.874524233383</v>
      </c>
      <c r="AG90" s="19">
        <f t="shared" si="241"/>
        <v>95412.712014718054</v>
      </c>
      <c r="AH90" s="19">
        <f t="shared" si="241"/>
        <v>97320.966255012419</v>
      </c>
      <c r="AI90" s="19">
        <f t="shared" si="241"/>
        <v>99267.385580112663</v>
      </c>
      <c r="AJ90" s="19">
        <f t="shared" si="241"/>
        <v>101252.73329171492</v>
      </c>
      <c r="AK90" s="19">
        <f t="shared" si="241"/>
        <v>103277.78795754921</v>
      </c>
      <c r="AL90" s="19">
        <f t="shared" si="241"/>
        <v>105343.3437167002</v>
      </c>
      <c r="AM90" s="19">
        <f t="shared" si="241"/>
        <v>107450.21059103421</v>
      </c>
      <c r="AN90" s="19">
        <f t="shared" si="241"/>
        <v>109599.2148028549</v>
      </c>
      <c r="AO90" s="19">
        <f t="shared" si="241"/>
        <v>111791.19909891199</v>
      </c>
      <c r="AP90" s="19">
        <f t="shared" si="241"/>
        <v>114027.02308089024</v>
      </c>
      <c r="AQ90" s="19">
        <f t="shared" ref="AQ90:CK90" si="242">AP90*(1+AQ$4)</f>
        <v>116307.56354250805</v>
      </c>
      <c r="AR90" s="19">
        <f t="shared" si="242"/>
        <v>118633.71481335822</v>
      </c>
      <c r="AS90" s="19">
        <f t="shared" si="242"/>
        <v>121006.38910962539</v>
      </c>
      <c r="AT90" s="19">
        <f t="shared" si="242"/>
        <v>123426.5168918179</v>
      </c>
      <c r="AU90" s="19">
        <f t="shared" si="242"/>
        <v>125895.04722965426</v>
      </c>
      <c r="AV90" s="19">
        <f t="shared" si="242"/>
        <v>128412.94817424734</v>
      </c>
      <c r="AW90" s="19">
        <f t="shared" si="242"/>
        <v>130981.20713773229</v>
      </c>
      <c r="AX90" s="19">
        <f t="shared" si="242"/>
        <v>133600.83128048692</v>
      </c>
      <c r="AY90" s="19">
        <f t="shared" si="242"/>
        <v>136272.84790609666</v>
      </c>
      <c r="AZ90" s="19">
        <f t="shared" si="242"/>
        <v>138998.3048642186</v>
      </c>
      <c r="BA90" s="19">
        <f t="shared" si="242"/>
        <v>141778.27096150297</v>
      </c>
      <c r="BB90" s="19">
        <f t="shared" si="242"/>
        <v>144613.83638073303</v>
      </c>
      <c r="BC90" s="19">
        <f t="shared" si="242"/>
        <v>147506.11310834769</v>
      </c>
      <c r="BD90" s="19">
        <f t="shared" si="242"/>
        <v>150456.23537051465</v>
      </c>
      <c r="BE90" s="19">
        <f t="shared" si="242"/>
        <v>153465.36007792494</v>
      </c>
      <c r="BF90" s="19">
        <f t="shared" si="242"/>
        <v>156534.66727948343</v>
      </c>
      <c r="BG90" s="19">
        <f t="shared" si="242"/>
        <v>159665.36062507311</v>
      </c>
      <c r="BH90" s="19">
        <f t="shared" si="242"/>
        <v>162858.66783757458</v>
      </c>
      <c r="BI90" s="19">
        <f t="shared" si="242"/>
        <v>166115.84119432609</v>
      </c>
      <c r="BJ90" s="19">
        <f t="shared" si="242"/>
        <v>169438.15801821262</v>
      </c>
      <c r="BK90" s="19">
        <f t="shared" si="242"/>
        <v>172826.92117857689</v>
      </c>
      <c r="BL90" s="19">
        <f t="shared" si="242"/>
        <v>176283.45960214842</v>
      </c>
      <c r="BM90" s="19">
        <f t="shared" si="242"/>
        <v>179809.12879419138</v>
      </c>
      <c r="BN90" s="19">
        <f t="shared" si="242"/>
        <v>183405.31137007521</v>
      </c>
      <c r="BO90" s="19">
        <f t="shared" si="242"/>
        <v>187073.41759747671</v>
      </c>
      <c r="BP90" s="19">
        <f t="shared" si="242"/>
        <v>190814.88594942624</v>
      </c>
      <c r="BQ90" s="19">
        <f t="shared" si="242"/>
        <v>194631.18366841477</v>
      </c>
      <c r="BR90" s="19">
        <f t="shared" si="242"/>
        <v>198523.80734178307</v>
      </c>
      <c r="BS90" s="19">
        <f t="shared" si="242"/>
        <v>202494.28348861873</v>
      </c>
      <c r="BT90" s="19">
        <f t="shared" si="242"/>
        <v>206544.1691583911</v>
      </c>
      <c r="BU90" s="19">
        <f t="shared" si="242"/>
        <v>210675.05254155892</v>
      </c>
      <c r="BV90" s="19">
        <f t="shared" si="242"/>
        <v>214888.55359239009</v>
      </c>
      <c r="BW90" s="19">
        <f t="shared" si="242"/>
        <v>219186.32466423791</v>
      </c>
      <c r="BX90" s="19">
        <f t="shared" si="242"/>
        <v>223570.05115752268</v>
      </c>
      <c r="BY90" s="19">
        <f t="shared" si="242"/>
        <v>228041.45218067314</v>
      </c>
      <c r="BZ90" s="19">
        <f t="shared" si="242"/>
        <v>232602.28122428659</v>
      </c>
      <c r="CA90" s="19">
        <f t="shared" si="242"/>
        <v>237254.32684877233</v>
      </c>
      <c r="CB90" s="19">
        <f t="shared" si="242"/>
        <v>241999.41338574779</v>
      </c>
      <c r="CC90" s="19">
        <f t="shared" si="242"/>
        <v>246839.40165346276</v>
      </c>
      <c r="CD90" s="19">
        <f t="shared" si="242"/>
        <v>251776.18968653202</v>
      </c>
      <c r="CE90" s="19">
        <f t="shared" si="242"/>
        <v>256811.71348026267</v>
      </c>
      <c r="CF90" s="19">
        <f t="shared" si="242"/>
        <v>261947.94774986792</v>
      </c>
      <c r="CG90" s="19">
        <f t="shared" si="242"/>
        <v>267186.90670486528</v>
      </c>
      <c r="CH90" s="19">
        <f t="shared" si="242"/>
        <v>272530.64483896259</v>
      </c>
      <c r="CI90" s="19">
        <f t="shared" si="242"/>
        <v>277981.25773574185</v>
      </c>
      <c r="CJ90" s="19">
        <f t="shared" si="242"/>
        <v>283540.88289045671</v>
      </c>
      <c r="CK90" s="19">
        <f t="shared" si="242"/>
        <v>289211.70054826583</v>
      </c>
      <c r="CL90" s="19"/>
    </row>
    <row r="91" spans="5:90" x14ac:dyDescent="0.25">
      <c r="E91" s="16" t="s">
        <v>27</v>
      </c>
      <c r="F91" s="23">
        <v>3</v>
      </c>
      <c r="G91" s="23">
        <v>3</v>
      </c>
      <c r="H91" s="18">
        <v>59722</v>
      </c>
      <c r="I91" s="18">
        <v>60196</v>
      </c>
      <c r="J91" s="18">
        <v>62895</v>
      </c>
      <c r="K91" s="18">
        <v>64153</v>
      </c>
      <c r="L91" s="22">
        <v>65436</v>
      </c>
      <c r="M91" s="19">
        <f t="shared" ref="M91:R91" si="243">L91*(1+M$4)</f>
        <v>66744.72</v>
      </c>
      <c r="N91" s="19">
        <f t="shared" si="243"/>
        <v>68079.614400000006</v>
      </c>
      <c r="O91" s="19">
        <f t="shared" si="243"/>
        <v>69441.206688000006</v>
      </c>
      <c r="P91" s="19">
        <f t="shared" si="243"/>
        <v>70830.03082176001</v>
      </c>
      <c r="Q91" s="19">
        <f t="shared" si="243"/>
        <v>72246.631438195211</v>
      </c>
      <c r="R91" s="19">
        <f t="shared" si="243"/>
        <v>73691.564066959123</v>
      </c>
      <c r="S91" s="19">
        <f t="shared" ref="S91:AP91" si="244">R91*(1+S$4)</f>
        <v>75165.395348298305</v>
      </c>
      <c r="T91" s="19">
        <f t="shared" si="244"/>
        <v>76668.703255264278</v>
      </c>
      <c r="U91" s="19">
        <f t="shared" si="244"/>
        <v>78202.077320369572</v>
      </c>
      <c r="V91" s="19">
        <f t="shared" si="244"/>
        <v>79766.11886677696</v>
      </c>
      <c r="W91" s="19">
        <f t="shared" si="244"/>
        <v>81361.441244112502</v>
      </c>
      <c r="X91" s="19">
        <f t="shared" si="244"/>
        <v>82988.670068994747</v>
      </c>
      <c r="Y91" s="19">
        <f t="shared" si="244"/>
        <v>84648.443470374637</v>
      </c>
      <c r="Z91" s="19">
        <f t="shared" si="244"/>
        <v>86341.412339782139</v>
      </c>
      <c r="AA91" s="19">
        <f t="shared" si="244"/>
        <v>88068.240586577784</v>
      </c>
      <c r="AB91" s="19">
        <f t="shared" si="244"/>
        <v>89829.605398309344</v>
      </c>
      <c r="AC91" s="19">
        <f t="shared" si="244"/>
        <v>91626.197506275537</v>
      </c>
      <c r="AD91" s="19">
        <f t="shared" si="244"/>
        <v>93458.72145640105</v>
      </c>
      <c r="AE91" s="19">
        <f t="shared" si="244"/>
        <v>95327.895885529069</v>
      </c>
      <c r="AF91" s="19">
        <f t="shared" si="244"/>
        <v>97234.453803239652</v>
      </c>
      <c r="AG91" s="19">
        <f t="shared" si="244"/>
        <v>99179.142879304447</v>
      </c>
      <c r="AH91" s="19">
        <f t="shared" si="244"/>
        <v>101162.72573689054</v>
      </c>
      <c r="AI91" s="19">
        <f t="shared" si="244"/>
        <v>103185.98025162835</v>
      </c>
      <c r="AJ91" s="19">
        <f t="shared" si="244"/>
        <v>105249.69985666093</v>
      </c>
      <c r="AK91" s="19">
        <f t="shared" si="244"/>
        <v>107354.69385379415</v>
      </c>
      <c r="AL91" s="19">
        <f t="shared" si="244"/>
        <v>109501.78773087003</v>
      </c>
      <c r="AM91" s="19">
        <f t="shared" si="244"/>
        <v>111691.82348548743</v>
      </c>
      <c r="AN91" s="19">
        <f t="shared" si="244"/>
        <v>113925.65995519719</v>
      </c>
      <c r="AO91" s="19">
        <f t="shared" si="244"/>
        <v>116204.17315430114</v>
      </c>
      <c r="AP91" s="19">
        <f t="shared" si="244"/>
        <v>118528.25661738716</v>
      </c>
      <c r="AQ91" s="19">
        <f t="shared" ref="AQ91:CK91" si="245">AP91*(1+AQ$4)</f>
        <v>120898.82174973491</v>
      </c>
      <c r="AR91" s="19">
        <f t="shared" si="245"/>
        <v>123316.79818472962</v>
      </c>
      <c r="AS91" s="19">
        <f t="shared" si="245"/>
        <v>125783.13414842421</v>
      </c>
      <c r="AT91" s="19">
        <f t="shared" si="245"/>
        <v>128298.7968313927</v>
      </c>
      <c r="AU91" s="19">
        <f t="shared" si="245"/>
        <v>130864.77276802056</v>
      </c>
      <c r="AV91" s="19">
        <f t="shared" si="245"/>
        <v>133482.06822338098</v>
      </c>
      <c r="AW91" s="19">
        <f t="shared" si="245"/>
        <v>136151.7095878486</v>
      </c>
      <c r="AX91" s="19">
        <f t="shared" si="245"/>
        <v>138874.74377960557</v>
      </c>
      <c r="AY91" s="19">
        <f t="shared" si="245"/>
        <v>141652.2386551977</v>
      </c>
      <c r="AZ91" s="19">
        <f t="shared" si="245"/>
        <v>144485.28342830166</v>
      </c>
      <c r="BA91" s="19">
        <f t="shared" si="245"/>
        <v>147374.98909686771</v>
      </c>
      <c r="BB91" s="19">
        <f t="shared" si="245"/>
        <v>150322.48887880507</v>
      </c>
      <c r="BC91" s="19">
        <f t="shared" si="245"/>
        <v>153328.93865638119</v>
      </c>
      <c r="BD91" s="19">
        <f t="shared" si="245"/>
        <v>156395.51742950882</v>
      </c>
      <c r="BE91" s="19">
        <f t="shared" si="245"/>
        <v>159523.42777809899</v>
      </c>
      <c r="BF91" s="19">
        <f t="shared" si="245"/>
        <v>162713.89633366099</v>
      </c>
      <c r="BG91" s="19">
        <f t="shared" si="245"/>
        <v>165968.1742603342</v>
      </c>
      <c r="BH91" s="19">
        <f t="shared" si="245"/>
        <v>169287.53774554087</v>
      </c>
      <c r="BI91" s="19">
        <f t="shared" si="245"/>
        <v>172673.28850045169</v>
      </c>
      <c r="BJ91" s="19">
        <f t="shared" si="245"/>
        <v>176126.75427046072</v>
      </c>
      <c r="BK91" s="19">
        <f t="shared" si="245"/>
        <v>179649.28935586993</v>
      </c>
      <c r="BL91" s="19">
        <f t="shared" si="245"/>
        <v>183242.27514298732</v>
      </c>
      <c r="BM91" s="19">
        <f t="shared" si="245"/>
        <v>186907.12064584706</v>
      </c>
      <c r="BN91" s="19">
        <f t="shared" si="245"/>
        <v>190645.26305876399</v>
      </c>
      <c r="BO91" s="19">
        <f t="shared" si="245"/>
        <v>194458.16831993926</v>
      </c>
      <c r="BP91" s="19">
        <f t="shared" si="245"/>
        <v>198347.33168633803</v>
      </c>
      <c r="BQ91" s="19">
        <f t="shared" si="245"/>
        <v>202314.2783200648</v>
      </c>
      <c r="BR91" s="19">
        <f t="shared" si="245"/>
        <v>206360.56388646609</v>
      </c>
      <c r="BS91" s="19">
        <f t="shared" si="245"/>
        <v>210487.77516419542</v>
      </c>
      <c r="BT91" s="19">
        <f t="shared" si="245"/>
        <v>214697.53066747932</v>
      </c>
      <c r="BU91" s="19">
        <f t="shared" si="245"/>
        <v>218991.48128082891</v>
      </c>
      <c r="BV91" s="19">
        <f t="shared" si="245"/>
        <v>223371.31090644549</v>
      </c>
      <c r="BW91" s="19">
        <f t="shared" si="245"/>
        <v>227838.7371245744</v>
      </c>
      <c r="BX91" s="19">
        <f t="shared" si="245"/>
        <v>232395.51186706588</v>
      </c>
      <c r="BY91" s="19">
        <f t="shared" si="245"/>
        <v>237043.42210440722</v>
      </c>
      <c r="BZ91" s="19">
        <f t="shared" si="245"/>
        <v>241784.29054649538</v>
      </c>
      <c r="CA91" s="19">
        <f t="shared" si="245"/>
        <v>246619.9763574253</v>
      </c>
      <c r="CB91" s="19">
        <f t="shared" si="245"/>
        <v>251552.37588457382</v>
      </c>
      <c r="CC91" s="19">
        <f t="shared" si="245"/>
        <v>256583.4234022653</v>
      </c>
      <c r="CD91" s="19">
        <f t="shared" si="245"/>
        <v>261715.0918703106</v>
      </c>
      <c r="CE91" s="19">
        <f t="shared" si="245"/>
        <v>266949.39370771684</v>
      </c>
      <c r="CF91" s="19">
        <f t="shared" si="245"/>
        <v>272288.38158187119</v>
      </c>
      <c r="CG91" s="19">
        <f t="shared" si="245"/>
        <v>277734.14921350864</v>
      </c>
      <c r="CH91" s="19">
        <f t="shared" si="245"/>
        <v>283288.8321977788</v>
      </c>
      <c r="CI91" s="19">
        <f t="shared" si="245"/>
        <v>288954.60884173436</v>
      </c>
      <c r="CJ91" s="19">
        <f t="shared" si="245"/>
        <v>294733.70101856906</v>
      </c>
      <c r="CK91" s="19">
        <f t="shared" si="245"/>
        <v>300628.37503894046</v>
      </c>
      <c r="CL91" s="19"/>
    </row>
    <row r="92" spans="5:90" x14ac:dyDescent="0.25">
      <c r="E92" s="33" t="s">
        <v>28</v>
      </c>
      <c r="F92" s="29">
        <v>0</v>
      </c>
      <c r="G92" s="29"/>
      <c r="H92" s="18"/>
      <c r="I92" s="18"/>
      <c r="J92" s="18"/>
      <c r="K92" s="18"/>
      <c r="L92" s="30"/>
      <c r="M92" s="19">
        <f t="shared" ref="M92:R92" si="246">L92*(1+M$4)</f>
        <v>0</v>
      </c>
      <c r="N92" s="19">
        <f t="shared" si="246"/>
        <v>0</v>
      </c>
      <c r="O92" s="19">
        <f t="shared" si="246"/>
        <v>0</v>
      </c>
      <c r="P92" s="19">
        <f t="shared" si="246"/>
        <v>0</v>
      </c>
      <c r="Q92" s="19">
        <f t="shared" si="246"/>
        <v>0</v>
      </c>
      <c r="R92" s="19">
        <f t="shared" si="246"/>
        <v>0</v>
      </c>
      <c r="S92" s="19">
        <f t="shared" ref="S92:AP92" si="247">R92*(1+S$4)</f>
        <v>0</v>
      </c>
      <c r="T92" s="19">
        <f t="shared" si="247"/>
        <v>0</v>
      </c>
      <c r="U92" s="19">
        <f t="shared" si="247"/>
        <v>0</v>
      </c>
      <c r="V92" s="19">
        <f t="shared" si="247"/>
        <v>0</v>
      </c>
      <c r="W92" s="19">
        <f t="shared" si="247"/>
        <v>0</v>
      </c>
      <c r="X92" s="19">
        <f t="shared" si="247"/>
        <v>0</v>
      </c>
      <c r="Y92" s="19">
        <f t="shared" si="247"/>
        <v>0</v>
      </c>
      <c r="Z92" s="19">
        <f t="shared" si="247"/>
        <v>0</v>
      </c>
      <c r="AA92" s="19">
        <f t="shared" si="247"/>
        <v>0</v>
      </c>
      <c r="AB92" s="19">
        <f t="shared" si="247"/>
        <v>0</v>
      </c>
      <c r="AC92" s="19">
        <f t="shared" si="247"/>
        <v>0</v>
      </c>
      <c r="AD92" s="19">
        <f t="shared" si="247"/>
        <v>0</v>
      </c>
      <c r="AE92" s="19">
        <f t="shared" si="247"/>
        <v>0</v>
      </c>
      <c r="AF92" s="19">
        <f t="shared" si="247"/>
        <v>0</v>
      </c>
      <c r="AG92" s="19">
        <f t="shared" si="247"/>
        <v>0</v>
      </c>
      <c r="AH92" s="19">
        <f t="shared" si="247"/>
        <v>0</v>
      </c>
      <c r="AI92" s="19">
        <f t="shared" si="247"/>
        <v>0</v>
      </c>
      <c r="AJ92" s="19">
        <f t="shared" si="247"/>
        <v>0</v>
      </c>
      <c r="AK92" s="19">
        <f t="shared" si="247"/>
        <v>0</v>
      </c>
      <c r="AL92" s="19">
        <f t="shared" si="247"/>
        <v>0</v>
      </c>
      <c r="AM92" s="19">
        <f t="shared" si="247"/>
        <v>0</v>
      </c>
      <c r="AN92" s="19">
        <f t="shared" si="247"/>
        <v>0</v>
      </c>
      <c r="AO92" s="19">
        <f t="shared" si="247"/>
        <v>0</v>
      </c>
      <c r="AP92" s="19">
        <f t="shared" si="247"/>
        <v>0</v>
      </c>
      <c r="AQ92" s="19">
        <f t="shared" ref="AQ92:CK92" si="248">AP92*(1+AQ$4)</f>
        <v>0</v>
      </c>
      <c r="AR92" s="19">
        <f t="shared" si="248"/>
        <v>0</v>
      </c>
      <c r="AS92" s="19">
        <f t="shared" si="248"/>
        <v>0</v>
      </c>
      <c r="AT92" s="19">
        <f t="shared" si="248"/>
        <v>0</v>
      </c>
      <c r="AU92" s="19">
        <f t="shared" si="248"/>
        <v>0</v>
      </c>
      <c r="AV92" s="19">
        <f t="shared" si="248"/>
        <v>0</v>
      </c>
      <c r="AW92" s="19">
        <f t="shared" si="248"/>
        <v>0</v>
      </c>
      <c r="AX92" s="19">
        <f t="shared" si="248"/>
        <v>0</v>
      </c>
      <c r="AY92" s="19">
        <f t="shared" si="248"/>
        <v>0</v>
      </c>
      <c r="AZ92" s="19">
        <f t="shared" si="248"/>
        <v>0</v>
      </c>
      <c r="BA92" s="19">
        <f t="shared" si="248"/>
        <v>0</v>
      </c>
      <c r="BB92" s="19">
        <f t="shared" si="248"/>
        <v>0</v>
      </c>
      <c r="BC92" s="19">
        <f t="shared" si="248"/>
        <v>0</v>
      </c>
      <c r="BD92" s="19">
        <f t="shared" si="248"/>
        <v>0</v>
      </c>
      <c r="BE92" s="19">
        <f t="shared" si="248"/>
        <v>0</v>
      </c>
      <c r="BF92" s="19">
        <f t="shared" si="248"/>
        <v>0</v>
      </c>
      <c r="BG92" s="19">
        <f t="shared" si="248"/>
        <v>0</v>
      </c>
      <c r="BH92" s="19">
        <f t="shared" si="248"/>
        <v>0</v>
      </c>
      <c r="BI92" s="19">
        <f t="shared" si="248"/>
        <v>0</v>
      </c>
      <c r="BJ92" s="19">
        <f t="shared" si="248"/>
        <v>0</v>
      </c>
      <c r="BK92" s="19">
        <f t="shared" si="248"/>
        <v>0</v>
      </c>
      <c r="BL92" s="19">
        <f t="shared" si="248"/>
        <v>0</v>
      </c>
      <c r="BM92" s="19">
        <f t="shared" si="248"/>
        <v>0</v>
      </c>
      <c r="BN92" s="19">
        <f t="shared" si="248"/>
        <v>0</v>
      </c>
      <c r="BO92" s="19">
        <f t="shared" si="248"/>
        <v>0</v>
      </c>
      <c r="BP92" s="19">
        <f t="shared" si="248"/>
        <v>0</v>
      </c>
      <c r="BQ92" s="19">
        <f t="shared" si="248"/>
        <v>0</v>
      </c>
      <c r="BR92" s="19">
        <f t="shared" si="248"/>
        <v>0</v>
      </c>
      <c r="BS92" s="19">
        <f t="shared" si="248"/>
        <v>0</v>
      </c>
      <c r="BT92" s="19">
        <f t="shared" si="248"/>
        <v>0</v>
      </c>
      <c r="BU92" s="19">
        <f t="shared" si="248"/>
        <v>0</v>
      </c>
      <c r="BV92" s="19">
        <f t="shared" si="248"/>
        <v>0</v>
      </c>
      <c r="BW92" s="19">
        <f t="shared" si="248"/>
        <v>0</v>
      </c>
      <c r="BX92" s="19">
        <f t="shared" si="248"/>
        <v>0</v>
      </c>
      <c r="BY92" s="19">
        <f t="shared" si="248"/>
        <v>0</v>
      </c>
      <c r="BZ92" s="19">
        <f t="shared" si="248"/>
        <v>0</v>
      </c>
      <c r="CA92" s="19">
        <f t="shared" si="248"/>
        <v>0</v>
      </c>
      <c r="CB92" s="19">
        <f t="shared" si="248"/>
        <v>0</v>
      </c>
      <c r="CC92" s="19">
        <f t="shared" si="248"/>
        <v>0</v>
      </c>
      <c r="CD92" s="19">
        <f t="shared" si="248"/>
        <v>0</v>
      </c>
      <c r="CE92" s="19">
        <f t="shared" si="248"/>
        <v>0</v>
      </c>
      <c r="CF92" s="19">
        <f t="shared" si="248"/>
        <v>0</v>
      </c>
      <c r="CG92" s="19">
        <f t="shared" si="248"/>
        <v>0</v>
      </c>
      <c r="CH92" s="19">
        <f t="shared" si="248"/>
        <v>0</v>
      </c>
      <c r="CI92" s="19">
        <f t="shared" si="248"/>
        <v>0</v>
      </c>
      <c r="CJ92" s="19">
        <f t="shared" si="248"/>
        <v>0</v>
      </c>
      <c r="CK92" s="19">
        <f t="shared" si="248"/>
        <v>0</v>
      </c>
      <c r="CL92" s="19"/>
    </row>
    <row r="93" spans="5:90" x14ac:dyDescent="0.25">
      <c r="E93" s="33" t="s">
        <v>28</v>
      </c>
      <c r="F93" s="29">
        <v>0</v>
      </c>
      <c r="G93" s="29"/>
      <c r="H93" s="18"/>
      <c r="I93" s="18"/>
      <c r="J93" s="18"/>
      <c r="K93" s="18"/>
      <c r="L93" s="30"/>
      <c r="M93" s="19">
        <f t="shared" ref="M93:R93" si="249">L93*(1+M$4)</f>
        <v>0</v>
      </c>
      <c r="N93" s="19">
        <f t="shared" si="249"/>
        <v>0</v>
      </c>
      <c r="O93" s="19">
        <f t="shared" si="249"/>
        <v>0</v>
      </c>
      <c r="P93" s="19">
        <f t="shared" si="249"/>
        <v>0</v>
      </c>
      <c r="Q93" s="19">
        <f t="shared" si="249"/>
        <v>0</v>
      </c>
      <c r="R93" s="19">
        <f t="shared" si="249"/>
        <v>0</v>
      </c>
      <c r="S93" s="19">
        <f t="shared" ref="S93:AP93" si="250">R93*(1+S$4)</f>
        <v>0</v>
      </c>
      <c r="T93" s="19">
        <f t="shared" si="250"/>
        <v>0</v>
      </c>
      <c r="U93" s="19">
        <f t="shared" si="250"/>
        <v>0</v>
      </c>
      <c r="V93" s="19">
        <f t="shared" si="250"/>
        <v>0</v>
      </c>
      <c r="W93" s="19">
        <f t="shared" si="250"/>
        <v>0</v>
      </c>
      <c r="X93" s="19">
        <f t="shared" si="250"/>
        <v>0</v>
      </c>
      <c r="Y93" s="19">
        <f t="shared" si="250"/>
        <v>0</v>
      </c>
      <c r="Z93" s="19">
        <f t="shared" si="250"/>
        <v>0</v>
      </c>
      <c r="AA93" s="19">
        <f t="shared" si="250"/>
        <v>0</v>
      </c>
      <c r="AB93" s="19">
        <f t="shared" si="250"/>
        <v>0</v>
      </c>
      <c r="AC93" s="19">
        <f t="shared" si="250"/>
        <v>0</v>
      </c>
      <c r="AD93" s="19">
        <f t="shared" si="250"/>
        <v>0</v>
      </c>
      <c r="AE93" s="19">
        <f t="shared" si="250"/>
        <v>0</v>
      </c>
      <c r="AF93" s="19">
        <f t="shared" si="250"/>
        <v>0</v>
      </c>
      <c r="AG93" s="19">
        <f t="shared" si="250"/>
        <v>0</v>
      </c>
      <c r="AH93" s="19">
        <f t="shared" si="250"/>
        <v>0</v>
      </c>
      <c r="AI93" s="19">
        <f t="shared" si="250"/>
        <v>0</v>
      </c>
      <c r="AJ93" s="19">
        <f t="shared" si="250"/>
        <v>0</v>
      </c>
      <c r="AK93" s="19">
        <f t="shared" si="250"/>
        <v>0</v>
      </c>
      <c r="AL93" s="19">
        <f t="shared" si="250"/>
        <v>0</v>
      </c>
      <c r="AM93" s="19">
        <f t="shared" si="250"/>
        <v>0</v>
      </c>
      <c r="AN93" s="19">
        <f t="shared" si="250"/>
        <v>0</v>
      </c>
      <c r="AO93" s="19">
        <f t="shared" si="250"/>
        <v>0</v>
      </c>
      <c r="AP93" s="19">
        <f t="shared" si="250"/>
        <v>0</v>
      </c>
      <c r="AQ93" s="19">
        <f t="shared" ref="AQ93:CK93" si="251">AP93*(1+AQ$4)</f>
        <v>0</v>
      </c>
      <c r="AR93" s="19">
        <f t="shared" si="251"/>
        <v>0</v>
      </c>
      <c r="AS93" s="19">
        <f t="shared" si="251"/>
        <v>0</v>
      </c>
      <c r="AT93" s="19">
        <f t="shared" si="251"/>
        <v>0</v>
      </c>
      <c r="AU93" s="19">
        <f t="shared" si="251"/>
        <v>0</v>
      </c>
      <c r="AV93" s="19">
        <f t="shared" si="251"/>
        <v>0</v>
      </c>
      <c r="AW93" s="19">
        <f t="shared" si="251"/>
        <v>0</v>
      </c>
      <c r="AX93" s="19">
        <f t="shared" si="251"/>
        <v>0</v>
      </c>
      <c r="AY93" s="19">
        <f t="shared" si="251"/>
        <v>0</v>
      </c>
      <c r="AZ93" s="19">
        <f t="shared" si="251"/>
        <v>0</v>
      </c>
      <c r="BA93" s="19">
        <f t="shared" si="251"/>
        <v>0</v>
      </c>
      <c r="BB93" s="19">
        <f t="shared" si="251"/>
        <v>0</v>
      </c>
      <c r="BC93" s="19">
        <f t="shared" si="251"/>
        <v>0</v>
      </c>
      <c r="BD93" s="19">
        <f t="shared" si="251"/>
        <v>0</v>
      </c>
      <c r="BE93" s="19">
        <f t="shared" si="251"/>
        <v>0</v>
      </c>
      <c r="BF93" s="19">
        <f t="shared" si="251"/>
        <v>0</v>
      </c>
      <c r="BG93" s="19">
        <f t="shared" si="251"/>
        <v>0</v>
      </c>
      <c r="BH93" s="19">
        <f t="shared" si="251"/>
        <v>0</v>
      </c>
      <c r="BI93" s="19">
        <f t="shared" si="251"/>
        <v>0</v>
      </c>
      <c r="BJ93" s="19">
        <f t="shared" si="251"/>
        <v>0</v>
      </c>
      <c r="BK93" s="19">
        <f t="shared" si="251"/>
        <v>0</v>
      </c>
      <c r="BL93" s="19">
        <f t="shared" si="251"/>
        <v>0</v>
      </c>
      <c r="BM93" s="19">
        <f t="shared" si="251"/>
        <v>0</v>
      </c>
      <c r="BN93" s="19">
        <f t="shared" si="251"/>
        <v>0</v>
      </c>
      <c r="BO93" s="19">
        <f t="shared" si="251"/>
        <v>0</v>
      </c>
      <c r="BP93" s="19">
        <f t="shared" si="251"/>
        <v>0</v>
      </c>
      <c r="BQ93" s="19">
        <f t="shared" si="251"/>
        <v>0</v>
      </c>
      <c r="BR93" s="19">
        <f t="shared" si="251"/>
        <v>0</v>
      </c>
      <c r="BS93" s="19">
        <f t="shared" si="251"/>
        <v>0</v>
      </c>
      <c r="BT93" s="19">
        <f t="shared" si="251"/>
        <v>0</v>
      </c>
      <c r="BU93" s="19">
        <f t="shared" si="251"/>
        <v>0</v>
      </c>
      <c r="BV93" s="19">
        <f t="shared" si="251"/>
        <v>0</v>
      </c>
      <c r="BW93" s="19">
        <f t="shared" si="251"/>
        <v>0</v>
      </c>
      <c r="BX93" s="19">
        <f t="shared" si="251"/>
        <v>0</v>
      </c>
      <c r="BY93" s="19">
        <f t="shared" si="251"/>
        <v>0</v>
      </c>
      <c r="BZ93" s="19">
        <f t="shared" si="251"/>
        <v>0</v>
      </c>
      <c r="CA93" s="19">
        <f t="shared" si="251"/>
        <v>0</v>
      </c>
      <c r="CB93" s="19">
        <f t="shared" si="251"/>
        <v>0</v>
      </c>
      <c r="CC93" s="19">
        <f t="shared" si="251"/>
        <v>0</v>
      </c>
      <c r="CD93" s="19">
        <f t="shared" si="251"/>
        <v>0</v>
      </c>
      <c r="CE93" s="19">
        <f t="shared" si="251"/>
        <v>0</v>
      </c>
      <c r="CF93" s="19">
        <f t="shared" si="251"/>
        <v>0</v>
      </c>
      <c r="CG93" s="19">
        <f t="shared" si="251"/>
        <v>0</v>
      </c>
      <c r="CH93" s="19">
        <f t="shared" si="251"/>
        <v>0</v>
      </c>
      <c r="CI93" s="19">
        <f t="shared" si="251"/>
        <v>0</v>
      </c>
      <c r="CJ93" s="19">
        <f t="shared" si="251"/>
        <v>0</v>
      </c>
      <c r="CK93" s="19">
        <f t="shared" si="251"/>
        <v>0</v>
      </c>
      <c r="CL93" s="19"/>
    </row>
    <row r="94" spans="5:90" x14ac:dyDescent="0.25">
      <c r="E94" s="16" t="s">
        <v>28</v>
      </c>
      <c r="F94" s="17">
        <v>1</v>
      </c>
      <c r="G94" s="17">
        <v>2</v>
      </c>
      <c r="H94" s="18">
        <v>60896</v>
      </c>
      <c r="I94" s="18">
        <v>62114</v>
      </c>
      <c r="J94" s="18">
        <v>69053</v>
      </c>
      <c r="K94" s="18">
        <v>70434</v>
      </c>
      <c r="L94" s="18">
        <v>72474</v>
      </c>
      <c r="M94" s="19">
        <f t="shared" ref="M94:R94" si="252">L94*(1+M$4)</f>
        <v>73923.48</v>
      </c>
      <c r="N94" s="19">
        <f t="shared" si="252"/>
        <v>75401.949599999993</v>
      </c>
      <c r="O94" s="19">
        <f t="shared" si="252"/>
        <v>76909.988591999994</v>
      </c>
      <c r="P94" s="19">
        <f t="shared" si="252"/>
        <v>78448.188363839989</v>
      </c>
      <c r="Q94" s="19">
        <f t="shared" si="252"/>
        <v>80017.152131116789</v>
      </c>
      <c r="R94" s="19">
        <f t="shared" si="252"/>
        <v>81617.495173739124</v>
      </c>
      <c r="S94" s="19">
        <f t="shared" ref="S94:AP94" si="253">R94*(1+S$4)</f>
        <v>83249.845077213904</v>
      </c>
      <c r="T94" s="19">
        <f t="shared" si="253"/>
        <v>84914.841978758181</v>
      </c>
      <c r="U94" s="19">
        <f t="shared" si="253"/>
        <v>86613.138818333347</v>
      </c>
      <c r="V94" s="19">
        <f t="shared" si="253"/>
        <v>88345.401594700015</v>
      </c>
      <c r="W94" s="19">
        <f t="shared" si="253"/>
        <v>90112.309626594011</v>
      </c>
      <c r="X94" s="19">
        <f t="shared" si="253"/>
        <v>91914.55581912589</v>
      </c>
      <c r="Y94" s="19">
        <f t="shared" si="253"/>
        <v>93752.846935508409</v>
      </c>
      <c r="Z94" s="19">
        <f t="shared" si="253"/>
        <v>95627.90387421858</v>
      </c>
      <c r="AA94" s="19">
        <f t="shared" si="253"/>
        <v>97540.46195170295</v>
      </c>
      <c r="AB94" s="19">
        <f t="shared" si="253"/>
        <v>99491.27119073701</v>
      </c>
      <c r="AC94" s="19">
        <f t="shared" si="253"/>
        <v>101481.09661455176</v>
      </c>
      <c r="AD94" s="19">
        <f t="shared" si="253"/>
        <v>103510.71854684279</v>
      </c>
      <c r="AE94" s="19">
        <f t="shared" si="253"/>
        <v>105580.93291777965</v>
      </c>
      <c r="AF94" s="19">
        <f t="shared" si="253"/>
        <v>107692.55157613524</v>
      </c>
      <c r="AG94" s="19">
        <f t="shared" si="253"/>
        <v>109846.40260765795</v>
      </c>
      <c r="AH94" s="19">
        <f t="shared" si="253"/>
        <v>112043.33065981111</v>
      </c>
      <c r="AI94" s="19">
        <f t="shared" si="253"/>
        <v>114284.19727300733</v>
      </c>
      <c r="AJ94" s="19">
        <f t="shared" si="253"/>
        <v>116569.88121846748</v>
      </c>
      <c r="AK94" s="19">
        <f t="shared" si="253"/>
        <v>118901.27884283682</v>
      </c>
      <c r="AL94" s="19">
        <f t="shared" si="253"/>
        <v>121279.30441969357</v>
      </c>
      <c r="AM94" s="19">
        <f t="shared" si="253"/>
        <v>123704.89050808744</v>
      </c>
      <c r="AN94" s="19">
        <f t="shared" si="253"/>
        <v>126178.98831824919</v>
      </c>
      <c r="AO94" s="19">
        <f t="shared" si="253"/>
        <v>128702.56808461418</v>
      </c>
      <c r="AP94" s="19">
        <f t="shared" si="253"/>
        <v>131276.61944630646</v>
      </c>
      <c r="AQ94" s="19">
        <f t="shared" ref="AQ94:CK94" si="254">AP94*(1+AQ$4)</f>
        <v>133902.15183523259</v>
      </c>
      <c r="AR94" s="19">
        <f t="shared" si="254"/>
        <v>136580.19487193724</v>
      </c>
      <c r="AS94" s="19">
        <f t="shared" si="254"/>
        <v>139311.79876937598</v>
      </c>
      <c r="AT94" s="19">
        <f t="shared" si="254"/>
        <v>142098.03474476351</v>
      </c>
      <c r="AU94" s="19">
        <f t="shared" si="254"/>
        <v>144939.99543965879</v>
      </c>
      <c r="AV94" s="19">
        <f t="shared" si="254"/>
        <v>147838.79534845197</v>
      </c>
      <c r="AW94" s="19">
        <f t="shared" si="254"/>
        <v>150795.571255421</v>
      </c>
      <c r="AX94" s="19">
        <f t="shared" si="254"/>
        <v>153811.48268052941</v>
      </c>
      <c r="AY94" s="19">
        <f t="shared" si="254"/>
        <v>156887.71233414</v>
      </c>
      <c r="AZ94" s="19">
        <f t="shared" si="254"/>
        <v>160025.4665808228</v>
      </c>
      <c r="BA94" s="19">
        <f t="shared" si="254"/>
        <v>163225.97591243926</v>
      </c>
      <c r="BB94" s="19">
        <f t="shared" si="254"/>
        <v>166490.49543068805</v>
      </c>
      <c r="BC94" s="19">
        <f t="shared" si="254"/>
        <v>169820.30533930182</v>
      </c>
      <c r="BD94" s="19">
        <f t="shared" si="254"/>
        <v>173216.71144608787</v>
      </c>
      <c r="BE94" s="19">
        <f t="shared" si="254"/>
        <v>176681.04567500963</v>
      </c>
      <c r="BF94" s="19">
        <f t="shared" si="254"/>
        <v>180214.66658850983</v>
      </c>
      <c r="BG94" s="19">
        <f t="shared" si="254"/>
        <v>183818.95992028003</v>
      </c>
      <c r="BH94" s="19">
        <f t="shared" si="254"/>
        <v>187495.33911868563</v>
      </c>
      <c r="BI94" s="19">
        <f t="shared" si="254"/>
        <v>191245.24590105936</v>
      </c>
      <c r="BJ94" s="19">
        <f t="shared" si="254"/>
        <v>195070.15081908056</v>
      </c>
      <c r="BK94" s="19">
        <f t="shared" si="254"/>
        <v>198971.55383546217</v>
      </c>
      <c r="BL94" s="19">
        <f t="shared" si="254"/>
        <v>202950.98491217141</v>
      </c>
      <c r="BM94" s="19">
        <f t="shared" si="254"/>
        <v>207010.00461041485</v>
      </c>
      <c r="BN94" s="19">
        <f t="shared" si="254"/>
        <v>211150.20470262316</v>
      </c>
      <c r="BO94" s="19">
        <f t="shared" si="254"/>
        <v>215373.20879667564</v>
      </c>
      <c r="BP94" s="19">
        <f t="shared" si="254"/>
        <v>219680.67297260914</v>
      </c>
      <c r="BQ94" s="19">
        <f t="shared" si="254"/>
        <v>224074.28643206134</v>
      </c>
      <c r="BR94" s="19">
        <f t="shared" si="254"/>
        <v>228555.77216070259</v>
      </c>
      <c r="BS94" s="19">
        <f t="shared" si="254"/>
        <v>233126.88760391664</v>
      </c>
      <c r="BT94" s="19">
        <f t="shared" si="254"/>
        <v>237789.42535599499</v>
      </c>
      <c r="BU94" s="19">
        <f t="shared" si="254"/>
        <v>242545.21386311488</v>
      </c>
      <c r="BV94" s="19">
        <f t="shared" si="254"/>
        <v>247396.11814037719</v>
      </c>
      <c r="BW94" s="19">
        <f t="shared" si="254"/>
        <v>252344.04050318475</v>
      </c>
      <c r="BX94" s="19">
        <f t="shared" si="254"/>
        <v>257390.92131324846</v>
      </c>
      <c r="BY94" s="19">
        <f t="shared" si="254"/>
        <v>262538.73973951343</v>
      </c>
      <c r="BZ94" s="19">
        <f t="shared" si="254"/>
        <v>267789.51453430369</v>
      </c>
      <c r="CA94" s="19">
        <f t="shared" si="254"/>
        <v>273145.30482498975</v>
      </c>
      <c r="CB94" s="19">
        <f t="shared" si="254"/>
        <v>278608.21092148958</v>
      </c>
      <c r="CC94" s="19">
        <f t="shared" si="254"/>
        <v>284180.3751399194</v>
      </c>
      <c r="CD94" s="19">
        <f t="shared" si="254"/>
        <v>289863.98264271778</v>
      </c>
      <c r="CE94" s="19">
        <f t="shared" si="254"/>
        <v>295661.26229557215</v>
      </c>
      <c r="CF94" s="19">
        <f t="shared" si="254"/>
        <v>301574.4875414836</v>
      </c>
      <c r="CG94" s="19">
        <f t="shared" si="254"/>
        <v>307605.9772923133</v>
      </c>
      <c r="CH94" s="19">
        <f t="shared" si="254"/>
        <v>313758.09683815954</v>
      </c>
      <c r="CI94" s="19">
        <f t="shared" si="254"/>
        <v>320033.25877492275</v>
      </c>
      <c r="CJ94" s="19">
        <f t="shared" si="254"/>
        <v>326433.92395042122</v>
      </c>
      <c r="CK94" s="19">
        <f t="shared" si="254"/>
        <v>332962.60242942965</v>
      </c>
      <c r="CL94" s="19"/>
    </row>
    <row r="95" spans="5:90" x14ac:dyDescent="0.25">
      <c r="E95" s="16" t="s">
        <v>28</v>
      </c>
      <c r="F95" s="23">
        <v>2</v>
      </c>
      <c r="G95" s="23">
        <v>2</v>
      </c>
      <c r="H95" s="18">
        <v>63784</v>
      </c>
      <c r="I95" s="18">
        <v>65060</v>
      </c>
      <c r="J95" s="18">
        <v>72329</v>
      </c>
      <c r="K95" s="18">
        <v>73776</v>
      </c>
      <c r="L95" s="18">
        <v>75912</v>
      </c>
      <c r="M95" s="19">
        <f t="shared" ref="M95:R95" si="255">L95*(1+M$4)</f>
        <v>77430.240000000005</v>
      </c>
      <c r="N95" s="19">
        <f t="shared" si="255"/>
        <v>78978.844800000006</v>
      </c>
      <c r="O95" s="19">
        <f t="shared" si="255"/>
        <v>80558.421696000005</v>
      </c>
      <c r="P95" s="19">
        <f t="shared" si="255"/>
        <v>82169.590129920005</v>
      </c>
      <c r="Q95" s="19">
        <f t="shared" si="255"/>
        <v>83812.981932518407</v>
      </c>
      <c r="R95" s="19">
        <f t="shared" si="255"/>
        <v>85489.241571168779</v>
      </c>
      <c r="S95" s="19">
        <f t="shared" ref="S95:AP95" si="256">R95*(1+S$4)</f>
        <v>87199.02640259215</v>
      </c>
      <c r="T95" s="19">
        <f t="shared" si="256"/>
        <v>88943.006930643998</v>
      </c>
      <c r="U95" s="19">
        <f t="shared" si="256"/>
        <v>90721.867069256885</v>
      </c>
      <c r="V95" s="19">
        <f t="shared" si="256"/>
        <v>92536.304410642028</v>
      </c>
      <c r="W95" s="19">
        <f t="shared" si="256"/>
        <v>94387.030498854874</v>
      </c>
      <c r="X95" s="19">
        <f t="shared" si="256"/>
        <v>96274.771108831977</v>
      </c>
      <c r="Y95" s="19">
        <f t="shared" si="256"/>
        <v>98200.266531008616</v>
      </c>
      <c r="Z95" s="19">
        <f t="shared" si="256"/>
        <v>100164.27186162879</v>
      </c>
      <c r="AA95" s="19">
        <f t="shared" si="256"/>
        <v>102167.55729886137</v>
      </c>
      <c r="AB95" s="19">
        <f t="shared" si="256"/>
        <v>104210.9084448386</v>
      </c>
      <c r="AC95" s="19">
        <f t="shared" si="256"/>
        <v>106295.12661373537</v>
      </c>
      <c r="AD95" s="19">
        <f t="shared" si="256"/>
        <v>108421.02914601007</v>
      </c>
      <c r="AE95" s="19">
        <f t="shared" si="256"/>
        <v>110589.44972893027</v>
      </c>
      <c r="AF95" s="19">
        <f t="shared" si="256"/>
        <v>112801.23872350887</v>
      </c>
      <c r="AG95" s="19">
        <f t="shared" si="256"/>
        <v>115057.26349797905</v>
      </c>
      <c r="AH95" s="19">
        <f t="shared" si="256"/>
        <v>117358.40876793863</v>
      </c>
      <c r="AI95" s="19">
        <f t="shared" si="256"/>
        <v>119705.5769432974</v>
      </c>
      <c r="AJ95" s="19">
        <f t="shared" si="256"/>
        <v>122099.68848216336</v>
      </c>
      <c r="AK95" s="19">
        <f t="shared" si="256"/>
        <v>124541.68225180663</v>
      </c>
      <c r="AL95" s="19">
        <f t="shared" si="256"/>
        <v>127032.51589684277</v>
      </c>
      <c r="AM95" s="19">
        <f t="shared" si="256"/>
        <v>129573.16621477963</v>
      </c>
      <c r="AN95" s="19">
        <f t="shared" si="256"/>
        <v>132164.62953907522</v>
      </c>
      <c r="AO95" s="19">
        <f t="shared" si="256"/>
        <v>134807.92212985671</v>
      </c>
      <c r="AP95" s="19">
        <f t="shared" si="256"/>
        <v>137504.08057245385</v>
      </c>
      <c r="AQ95" s="19">
        <f t="shared" ref="AQ95:CK95" si="257">AP95*(1+AQ$4)</f>
        <v>140254.16218390292</v>
      </c>
      <c r="AR95" s="19">
        <f t="shared" si="257"/>
        <v>143059.24542758099</v>
      </c>
      <c r="AS95" s="19">
        <f t="shared" si="257"/>
        <v>145920.43033613262</v>
      </c>
      <c r="AT95" s="19">
        <f t="shared" si="257"/>
        <v>148838.83894285528</v>
      </c>
      <c r="AU95" s="19">
        <f t="shared" si="257"/>
        <v>151815.61572171238</v>
      </c>
      <c r="AV95" s="19">
        <f t="shared" si="257"/>
        <v>154851.92803614662</v>
      </c>
      <c r="AW95" s="19">
        <f t="shared" si="257"/>
        <v>157948.96659686955</v>
      </c>
      <c r="AX95" s="19">
        <f t="shared" si="257"/>
        <v>161107.94592880693</v>
      </c>
      <c r="AY95" s="19">
        <f t="shared" si="257"/>
        <v>164330.10484738307</v>
      </c>
      <c r="AZ95" s="19">
        <f t="shared" si="257"/>
        <v>167616.70694433074</v>
      </c>
      <c r="BA95" s="19">
        <f t="shared" si="257"/>
        <v>170969.04108321737</v>
      </c>
      <c r="BB95" s="19">
        <f t="shared" si="257"/>
        <v>174388.42190488172</v>
      </c>
      <c r="BC95" s="19">
        <f t="shared" si="257"/>
        <v>177876.19034297936</v>
      </c>
      <c r="BD95" s="19">
        <f t="shared" si="257"/>
        <v>181433.71414983895</v>
      </c>
      <c r="BE95" s="19">
        <f t="shared" si="257"/>
        <v>185062.38843283572</v>
      </c>
      <c r="BF95" s="19">
        <f t="shared" si="257"/>
        <v>188763.63620149245</v>
      </c>
      <c r="BG95" s="19">
        <f t="shared" si="257"/>
        <v>192538.90892552229</v>
      </c>
      <c r="BH95" s="19">
        <f t="shared" si="257"/>
        <v>196389.68710403275</v>
      </c>
      <c r="BI95" s="19">
        <f t="shared" si="257"/>
        <v>200317.48084611341</v>
      </c>
      <c r="BJ95" s="19">
        <f t="shared" si="257"/>
        <v>204323.83046303567</v>
      </c>
      <c r="BK95" s="19">
        <f t="shared" si="257"/>
        <v>208410.30707229639</v>
      </c>
      <c r="BL95" s="19">
        <f t="shared" si="257"/>
        <v>212578.51321374232</v>
      </c>
      <c r="BM95" s="19">
        <f t="shared" si="257"/>
        <v>216830.08347801716</v>
      </c>
      <c r="BN95" s="19">
        <f t="shared" si="257"/>
        <v>221166.68514757752</v>
      </c>
      <c r="BO95" s="19">
        <f t="shared" si="257"/>
        <v>225590.01885052907</v>
      </c>
      <c r="BP95" s="19">
        <f t="shared" si="257"/>
        <v>230101.81922753964</v>
      </c>
      <c r="BQ95" s="19">
        <f t="shared" si="257"/>
        <v>234703.85561209044</v>
      </c>
      <c r="BR95" s="19">
        <f t="shared" si="257"/>
        <v>239397.93272433226</v>
      </c>
      <c r="BS95" s="19">
        <f t="shared" si="257"/>
        <v>244185.89137881892</v>
      </c>
      <c r="BT95" s="19">
        <f t="shared" si="257"/>
        <v>249069.60920639531</v>
      </c>
      <c r="BU95" s="19">
        <f t="shared" si="257"/>
        <v>254051.00139052322</v>
      </c>
      <c r="BV95" s="19">
        <f t="shared" si="257"/>
        <v>259132.02141833369</v>
      </c>
      <c r="BW95" s="19">
        <f t="shared" si="257"/>
        <v>264314.66184670036</v>
      </c>
      <c r="BX95" s="19">
        <f t="shared" si="257"/>
        <v>269600.95508363436</v>
      </c>
      <c r="BY95" s="19">
        <f t="shared" si="257"/>
        <v>274992.97418530704</v>
      </c>
      <c r="BZ95" s="19">
        <f t="shared" si="257"/>
        <v>280492.83366901317</v>
      </c>
      <c r="CA95" s="19">
        <f t="shared" si="257"/>
        <v>286102.69034239341</v>
      </c>
      <c r="CB95" s="19">
        <f t="shared" si="257"/>
        <v>291824.74414924131</v>
      </c>
      <c r="CC95" s="19">
        <f t="shared" si="257"/>
        <v>297661.23903222615</v>
      </c>
      <c r="CD95" s="19">
        <f t="shared" si="257"/>
        <v>303614.46381287067</v>
      </c>
      <c r="CE95" s="19">
        <f t="shared" si="257"/>
        <v>309686.75308912806</v>
      </c>
      <c r="CF95" s="19">
        <f t="shared" si="257"/>
        <v>315880.48815091065</v>
      </c>
      <c r="CG95" s="19">
        <f t="shared" si="257"/>
        <v>322198.09791392885</v>
      </c>
      <c r="CH95" s="19">
        <f t="shared" si="257"/>
        <v>328642.05987220746</v>
      </c>
      <c r="CI95" s="19">
        <f t="shared" si="257"/>
        <v>335214.90106965165</v>
      </c>
      <c r="CJ95" s="19">
        <f t="shared" si="257"/>
        <v>341919.19909104466</v>
      </c>
      <c r="CK95" s="19">
        <f t="shared" si="257"/>
        <v>348757.58307286556</v>
      </c>
      <c r="CL95" s="19"/>
    </row>
    <row r="96" spans="5:90" x14ac:dyDescent="0.25">
      <c r="E96" s="27" t="s">
        <v>31</v>
      </c>
      <c r="F96" s="17">
        <v>1</v>
      </c>
      <c r="G96" s="17">
        <v>18</v>
      </c>
      <c r="H96" s="18">
        <v>45135</v>
      </c>
      <c r="I96" s="18">
        <v>46038</v>
      </c>
      <c r="J96" s="18">
        <v>46959</v>
      </c>
      <c r="K96" s="18">
        <v>47898</v>
      </c>
      <c r="L96" s="18">
        <v>48856</v>
      </c>
      <c r="M96" s="19">
        <f t="shared" ref="M96:R96" si="258">L96*(1+M$4)</f>
        <v>49833.120000000003</v>
      </c>
      <c r="N96" s="19">
        <f t="shared" si="258"/>
        <v>50829.782400000004</v>
      </c>
      <c r="O96" s="19">
        <f t="shared" si="258"/>
        <v>51846.378048000006</v>
      </c>
      <c r="P96" s="19">
        <f t="shared" si="258"/>
        <v>52883.305608960007</v>
      </c>
      <c r="Q96" s="19">
        <f t="shared" si="258"/>
        <v>53940.971721139205</v>
      </c>
      <c r="R96" s="19">
        <f t="shared" si="258"/>
        <v>55019.791155561994</v>
      </c>
      <c r="S96" s="19">
        <f t="shared" ref="S96:AP96" si="259">R96*(1+S$4)</f>
        <v>56120.186978673235</v>
      </c>
      <c r="T96" s="19">
        <f t="shared" si="259"/>
        <v>57242.590718246698</v>
      </c>
      <c r="U96" s="19">
        <f t="shared" si="259"/>
        <v>58387.442532611632</v>
      </c>
      <c r="V96" s="19">
        <f t="shared" si="259"/>
        <v>59555.191383263867</v>
      </c>
      <c r="W96" s="19">
        <f t="shared" si="259"/>
        <v>60746.295210929144</v>
      </c>
      <c r="X96" s="19">
        <f t="shared" si="259"/>
        <v>61961.221115147724</v>
      </c>
      <c r="Y96" s="19">
        <f t="shared" si="259"/>
        <v>63200.44553745068</v>
      </c>
      <c r="Z96" s="19">
        <f t="shared" si="259"/>
        <v>64464.454448199693</v>
      </c>
      <c r="AA96" s="19">
        <f t="shared" si="259"/>
        <v>65753.743537163682</v>
      </c>
      <c r="AB96" s="19">
        <f t="shared" si="259"/>
        <v>67068.818407906962</v>
      </c>
      <c r="AC96" s="19">
        <f t="shared" si="259"/>
        <v>68410.194776065109</v>
      </c>
      <c r="AD96" s="19">
        <f t="shared" si="259"/>
        <v>69778.398671586416</v>
      </c>
      <c r="AE96" s="19">
        <f t="shared" si="259"/>
        <v>71173.966645018139</v>
      </c>
      <c r="AF96" s="19">
        <f t="shared" si="259"/>
        <v>72597.445977918498</v>
      </c>
      <c r="AG96" s="19">
        <f t="shared" si="259"/>
        <v>74049.394897476872</v>
      </c>
      <c r="AH96" s="19">
        <f t="shared" si="259"/>
        <v>75530.382795426412</v>
      </c>
      <c r="AI96" s="19">
        <f t="shared" si="259"/>
        <v>77040.990451334947</v>
      </c>
      <c r="AJ96" s="19">
        <f t="shared" si="259"/>
        <v>78581.810260361643</v>
      </c>
      <c r="AK96" s="19">
        <f t="shared" si="259"/>
        <v>80153.446465568879</v>
      </c>
      <c r="AL96" s="19">
        <f t="shared" si="259"/>
        <v>81756.515394880262</v>
      </c>
      <c r="AM96" s="19">
        <f t="shared" si="259"/>
        <v>83391.645702777867</v>
      </c>
      <c r="AN96" s="19">
        <f t="shared" si="259"/>
        <v>85059.478616833425</v>
      </c>
      <c r="AO96" s="19">
        <f t="shared" si="259"/>
        <v>86760.668189170101</v>
      </c>
      <c r="AP96" s="19">
        <f t="shared" si="259"/>
        <v>88495.881552953506</v>
      </c>
      <c r="AQ96" s="19">
        <f t="shared" ref="AQ96:CK96" si="260">AP96*(1+AQ$4)</f>
        <v>90265.799184012576</v>
      </c>
      <c r="AR96" s="19">
        <f t="shared" si="260"/>
        <v>92071.115167692828</v>
      </c>
      <c r="AS96" s="19">
        <f t="shared" si="260"/>
        <v>93912.537471046686</v>
      </c>
      <c r="AT96" s="19">
        <f t="shared" si="260"/>
        <v>95790.788220467628</v>
      </c>
      <c r="AU96" s="19">
        <f t="shared" si="260"/>
        <v>97706.603984876987</v>
      </c>
      <c r="AV96" s="19">
        <f t="shared" si="260"/>
        <v>99660.736064574521</v>
      </c>
      <c r="AW96" s="19">
        <f t="shared" si="260"/>
        <v>101653.95078586601</v>
      </c>
      <c r="AX96" s="19">
        <f t="shared" si="260"/>
        <v>103687.02980158333</v>
      </c>
      <c r="AY96" s="19">
        <f t="shared" si="260"/>
        <v>105760.77039761499</v>
      </c>
      <c r="AZ96" s="19">
        <f t="shared" si="260"/>
        <v>107875.9858055673</v>
      </c>
      <c r="BA96" s="19">
        <f t="shared" si="260"/>
        <v>110033.50552167864</v>
      </c>
      <c r="BB96" s="19">
        <f t="shared" si="260"/>
        <v>112234.17563211222</v>
      </c>
      <c r="BC96" s="19">
        <f t="shared" si="260"/>
        <v>114478.85914475447</v>
      </c>
      <c r="BD96" s="19">
        <f t="shared" si="260"/>
        <v>116768.43632764957</v>
      </c>
      <c r="BE96" s="19">
        <f t="shared" si="260"/>
        <v>119103.80505420256</v>
      </c>
      <c r="BF96" s="19">
        <f t="shared" si="260"/>
        <v>121485.88115528661</v>
      </c>
      <c r="BG96" s="19">
        <f t="shared" si="260"/>
        <v>123915.59877839235</v>
      </c>
      <c r="BH96" s="19">
        <f t="shared" si="260"/>
        <v>126393.9107539602</v>
      </c>
      <c r="BI96" s="19">
        <f t="shared" si="260"/>
        <v>128921.78896903941</v>
      </c>
      <c r="BJ96" s="19">
        <f t="shared" si="260"/>
        <v>131500.22474842021</v>
      </c>
      <c r="BK96" s="19">
        <f t="shared" si="260"/>
        <v>134130.2292433886</v>
      </c>
      <c r="BL96" s="19">
        <f t="shared" si="260"/>
        <v>136812.83382825638</v>
      </c>
      <c r="BM96" s="19">
        <f t="shared" si="260"/>
        <v>139549.09050482151</v>
      </c>
      <c r="BN96" s="19">
        <f t="shared" si="260"/>
        <v>142340.07231491792</v>
      </c>
      <c r="BO96" s="19">
        <f t="shared" si="260"/>
        <v>145186.87376121629</v>
      </c>
      <c r="BP96" s="19">
        <f t="shared" si="260"/>
        <v>148090.61123644063</v>
      </c>
      <c r="BQ96" s="19">
        <f t="shared" si="260"/>
        <v>151052.42346116944</v>
      </c>
      <c r="BR96" s="19">
        <f t="shared" si="260"/>
        <v>154073.47193039284</v>
      </c>
      <c r="BS96" s="19">
        <f t="shared" si="260"/>
        <v>157154.94136900071</v>
      </c>
      <c r="BT96" s="19">
        <f t="shared" si="260"/>
        <v>160298.04019638072</v>
      </c>
      <c r="BU96" s="19">
        <f t="shared" si="260"/>
        <v>163504.00100030834</v>
      </c>
      <c r="BV96" s="19">
        <f t="shared" si="260"/>
        <v>166774.08102031451</v>
      </c>
      <c r="BW96" s="19">
        <f t="shared" si="260"/>
        <v>170109.5626407208</v>
      </c>
      <c r="BX96" s="19">
        <f t="shared" si="260"/>
        <v>173511.75389353523</v>
      </c>
      <c r="BY96" s="19">
        <f t="shared" si="260"/>
        <v>176981.98897140595</v>
      </c>
      <c r="BZ96" s="19">
        <f t="shared" si="260"/>
        <v>180521.62875083409</v>
      </c>
      <c r="CA96" s="19">
        <f t="shared" si="260"/>
        <v>184132.06132585078</v>
      </c>
      <c r="CB96" s="19">
        <f t="shared" si="260"/>
        <v>187814.70255236779</v>
      </c>
      <c r="CC96" s="19">
        <f t="shared" si="260"/>
        <v>191570.99660341514</v>
      </c>
      <c r="CD96" s="19">
        <f t="shared" si="260"/>
        <v>195402.41653548344</v>
      </c>
      <c r="CE96" s="19">
        <f t="shared" si="260"/>
        <v>199310.4648661931</v>
      </c>
      <c r="CF96" s="19">
        <f t="shared" si="260"/>
        <v>203296.67416351696</v>
      </c>
      <c r="CG96" s="19">
        <f t="shared" si="260"/>
        <v>207362.60764678731</v>
      </c>
      <c r="CH96" s="19">
        <f t="shared" si="260"/>
        <v>211509.85979972305</v>
      </c>
      <c r="CI96" s="19">
        <f t="shared" si="260"/>
        <v>215740.05699571752</v>
      </c>
      <c r="CJ96" s="19">
        <f t="shared" si="260"/>
        <v>220054.85813563186</v>
      </c>
      <c r="CK96" s="19">
        <f t="shared" si="260"/>
        <v>224455.95529834449</v>
      </c>
      <c r="CL96" s="19"/>
    </row>
    <row r="97" spans="5:90" x14ac:dyDescent="0.25">
      <c r="E97" s="27" t="s">
        <v>31</v>
      </c>
      <c r="F97" s="17">
        <v>2</v>
      </c>
      <c r="G97" s="17">
        <v>18</v>
      </c>
      <c r="H97" s="18">
        <v>46795</v>
      </c>
      <c r="I97" s="18">
        <v>47731</v>
      </c>
      <c r="J97" s="18">
        <v>48686</v>
      </c>
      <c r="K97" s="18">
        <v>49660</v>
      </c>
      <c r="L97" s="18">
        <v>50653</v>
      </c>
      <c r="M97" s="19">
        <f t="shared" ref="M97:R97" si="261">L97*(1+M$4)</f>
        <v>51666.06</v>
      </c>
      <c r="N97" s="19">
        <f t="shared" si="261"/>
        <v>52699.381199999996</v>
      </c>
      <c r="O97" s="19">
        <f t="shared" si="261"/>
        <v>53753.368823999997</v>
      </c>
      <c r="P97" s="19">
        <f t="shared" si="261"/>
        <v>54828.436200479999</v>
      </c>
      <c r="Q97" s="19">
        <f t="shared" si="261"/>
        <v>55925.0049244896</v>
      </c>
      <c r="R97" s="19">
        <f t="shared" si="261"/>
        <v>57043.505022979392</v>
      </c>
      <c r="S97" s="19">
        <f t="shared" ref="S97:AP97" si="262">R97*(1+S$4)</f>
        <v>58184.375123438978</v>
      </c>
      <c r="T97" s="19">
        <f t="shared" si="262"/>
        <v>59348.062625907762</v>
      </c>
      <c r="U97" s="19">
        <f t="shared" si="262"/>
        <v>60535.02387842592</v>
      </c>
      <c r="V97" s="19">
        <f t="shared" si="262"/>
        <v>61745.72435599444</v>
      </c>
      <c r="W97" s="19">
        <f t="shared" si="262"/>
        <v>62980.638843114328</v>
      </c>
      <c r="X97" s="19">
        <f t="shared" si="262"/>
        <v>64240.251619976618</v>
      </c>
      <c r="Y97" s="19">
        <f t="shared" si="262"/>
        <v>65525.056652376152</v>
      </c>
      <c r="Z97" s="19">
        <f t="shared" si="262"/>
        <v>66835.557785423676</v>
      </c>
      <c r="AA97" s="19">
        <f t="shared" si="262"/>
        <v>68172.268941132148</v>
      </c>
      <c r="AB97" s="19">
        <f t="shared" si="262"/>
        <v>69535.714319954786</v>
      </c>
      <c r="AC97" s="19">
        <f t="shared" si="262"/>
        <v>70926.428606353889</v>
      </c>
      <c r="AD97" s="19">
        <f t="shared" si="262"/>
        <v>72344.957178480967</v>
      </c>
      <c r="AE97" s="19">
        <f t="shared" si="262"/>
        <v>73791.856322050589</v>
      </c>
      <c r="AF97" s="19">
        <f t="shared" si="262"/>
        <v>75267.693448491598</v>
      </c>
      <c r="AG97" s="19">
        <f t="shared" si="262"/>
        <v>76773.047317461431</v>
      </c>
      <c r="AH97" s="19">
        <f t="shared" si="262"/>
        <v>78308.508263810654</v>
      </c>
      <c r="AI97" s="19">
        <f t="shared" si="262"/>
        <v>79874.678429086867</v>
      </c>
      <c r="AJ97" s="19">
        <f t="shared" si="262"/>
        <v>81472.1719976686</v>
      </c>
      <c r="AK97" s="19">
        <f t="shared" si="262"/>
        <v>83101.615437621978</v>
      </c>
      <c r="AL97" s="19">
        <f t="shared" si="262"/>
        <v>84763.647746374423</v>
      </c>
      <c r="AM97" s="19">
        <f t="shared" si="262"/>
        <v>86458.920701301919</v>
      </c>
      <c r="AN97" s="19">
        <f t="shared" si="262"/>
        <v>88188.099115327961</v>
      </c>
      <c r="AO97" s="19">
        <f t="shared" si="262"/>
        <v>89951.861097634523</v>
      </c>
      <c r="AP97" s="19">
        <f t="shared" si="262"/>
        <v>91750.898319587213</v>
      </c>
      <c r="AQ97" s="19">
        <f t="shared" ref="AQ97:CK97" si="263">AP97*(1+AQ$4)</f>
        <v>93585.916285978965</v>
      </c>
      <c r="AR97" s="19">
        <f t="shared" si="263"/>
        <v>95457.634611698551</v>
      </c>
      <c r="AS97" s="19">
        <f t="shared" si="263"/>
        <v>97366.78730393252</v>
      </c>
      <c r="AT97" s="19">
        <f t="shared" si="263"/>
        <v>99314.123050011171</v>
      </c>
      <c r="AU97" s="19">
        <f t="shared" si="263"/>
        <v>101300.4055110114</v>
      </c>
      <c r="AV97" s="19">
        <f t="shared" si="263"/>
        <v>103326.41362123162</v>
      </c>
      <c r="AW97" s="19">
        <f t="shared" si="263"/>
        <v>105392.94189365626</v>
      </c>
      <c r="AX97" s="19">
        <f t="shared" si="263"/>
        <v>107500.80073152938</v>
      </c>
      <c r="AY97" s="19">
        <f t="shared" si="263"/>
        <v>109650.81674615997</v>
      </c>
      <c r="AZ97" s="19">
        <f t="shared" si="263"/>
        <v>111843.83308108317</v>
      </c>
      <c r="BA97" s="19">
        <f t="shared" si="263"/>
        <v>114080.70974270483</v>
      </c>
      <c r="BB97" s="19">
        <f t="shared" si="263"/>
        <v>116362.32393755893</v>
      </c>
      <c r="BC97" s="19">
        <f t="shared" si="263"/>
        <v>118689.57041631012</v>
      </c>
      <c r="BD97" s="19">
        <f t="shared" si="263"/>
        <v>121063.36182463632</v>
      </c>
      <c r="BE97" s="19">
        <f t="shared" si="263"/>
        <v>123484.62906112905</v>
      </c>
      <c r="BF97" s="19">
        <f t="shared" si="263"/>
        <v>125954.32164235163</v>
      </c>
      <c r="BG97" s="19">
        <f t="shared" si="263"/>
        <v>128473.40807519866</v>
      </c>
      <c r="BH97" s="19">
        <f t="shared" si="263"/>
        <v>131042.87623670264</v>
      </c>
      <c r="BI97" s="19">
        <f t="shared" si="263"/>
        <v>133663.73376143668</v>
      </c>
      <c r="BJ97" s="19">
        <f t="shared" si="263"/>
        <v>136337.00843666543</v>
      </c>
      <c r="BK97" s="19">
        <f t="shared" si="263"/>
        <v>139063.74860539875</v>
      </c>
      <c r="BL97" s="19">
        <f t="shared" si="263"/>
        <v>141845.02357750674</v>
      </c>
      <c r="BM97" s="19">
        <f t="shared" si="263"/>
        <v>144681.92404905689</v>
      </c>
      <c r="BN97" s="19">
        <f t="shared" si="263"/>
        <v>147575.56253003803</v>
      </c>
      <c r="BO97" s="19">
        <f t="shared" si="263"/>
        <v>150527.07378063881</v>
      </c>
      <c r="BP97" s="19">
        <f t="shared" si="263"/>
        <v>153537.61525625159</v>
      </c>
      <c r="BQ97" s="19">
        <f t="shared" si="263"/>
        <v>156608.36756137662</v>
      </c>
      <c r="BR97" s="19">
        <f t="shared" si="263"/>
        <v>159740.53491260417</v>
      </c>
      <c r="BS97" s="19">
        <f t="shared" si="263"/>
        <v>162935.34561085625</v>
      </c>
      <c r="BT97" s="19">
        <f t="shared" si="263"/>
        <v>166194.05252307339</v>
      </c>
      <c r="BU97" s="19">
        <f t="shared" si="263"/>
        <v>169517.93357353486</v>
      </c>
      <c r="BV97" s="19">
        <f t="shared" si="263"/>
        <v>172908.29224500555</v>
      </c>
      <c r="BW97" s="19">
        <f t="shared" si="263"/>
        <v>176366.45808990567</v>
      </c>
      <c r="BX97" s="19">
        <f t="shared" si="263"/>
        <v>179893.78725170379</v>
      </c>
      <c r="BY97" s="19">
        <f t="shared" si="263"/>
        <v>183491.66299673787</v>
      </c>
      <c r="BZ97" s="19">
        <f t="shared" si="263"/>
        <v>187161.49625667263</v>
      </c>
      <c r="CA97" s="19">
        <f t="shared" si="263"/>
        <v>190904.72618180609</v>
      </c>
      <c r="CB97" s="19">
        <f t="shared" si="263"/>
        <v>194722.82070544222</v>
      </c>
      <c r="CC97" s="19">
        <f t="shared" si="263"/>
        <v>198617.27711955106</v>
      </c>
      <c r="CD97" s="19">
        <f t="shared" si="263"/>
        <v>202589.62266194209</v>
      </c>
      <c r="CE97" s="19">
        <f t="shared" si="263"/>
        <v>206641.41511518095</v>
      </c>
      <c r="CF97" s="19">
        <f t="shared" si="263"/>
        <v>210774.24341748457</v>
      </c>
      <c r="CG97" s="19">
        <f t="shared" si="263"/>
        <v>214989.72828583425</v>
      </c>
      <c r="CH97" s="19">
        <f t="shared" si="263"/>
        <v>219289.52285155095</v>
      </c>
      <c r="CI97" s="19">
        <f t="shared" si="263"/>
        <v>223675.31330858197</v>
      </c>
      <c r="CJ97" s="19">
        <f t="shared" si="263"/>
        <v>228148.81957475361</v>
      </c>
      <c r="CK97" s="19">
        <f t="shared" si="263"/>
        <v>232711.7959662487</v>
      </c>
      <c r="CL97" s="19"/>
    </row>
    <row r="98" spans="5:90" x14ac:dyDescent="0.25">
      <c r="E98" s="27" t="s">
        <v>31</v>
      </c>
      <c r="F98" s="17">
        <v>3</v>
      </c>
      <c r="G98" s="17">
        <v>18</v>
      </c>
      <c r="H98" s="18">
        <v>48531</v>
      </c>
      <c r="I98" s="18">
        <v>49502</v>
      </c>
      <c r="J98" s="18">
        <v>50492</v>
      </c>
      <c r="K98" s="18">
        <v>51502</v>
      </c>
      <c r="L98" s="18">
        <v>52532</v>
      </c>
      <c r="M98" s="19">
        <f t="shared" ref="M98:R98" si="264">L98*(1+M$4)</f>
        <v>53582.64</v>
      </c>
      <c r="N98" s="19">
        <f t="shared" si="264"/>
        <v>54654.292800000003</v>
      </c>
      <c r="O98" s="19">
        <f t="shared" si="264"/>
        <v>55747.378656000001</v>
      </c>
      <c r="P98" s="19">
        <f t="shared" si="264"/>
        <v>56862.326229120001</v>
      </c>
      <c r="Q98" s="19">
        <f t="shared" si="264"/>
        <v>57999.572753702399</v>
      </c>
      <c r="R98" s="19">
        <f t="shared" si="264"/>
        <v>59159.56420877645</v>
      </c>
      <c r="S98" s="19">
        <f t="shared" ref="S98:AP98" si="265">R98*(1+S$4)</f>
        <v>60342.755492951983</v>
      </c>
      <c r="T98" s="19">
        <f t="shared" si="265"/>
        <v>61549.610602811023</v>
      </c>
      <c r="U98" s="19">
        <f t="shared" si="265"/>
        <v>62780.602814867241</v>
      </c>
      <c r="V98" s="19">
        <f t="shared" si="265"/>
        <v>64036.214871164586</v>
      </c>
      <c r="W98" s="19">
        <f t="shared" si="265"/>
        <v>65316.93916858788</v>
      </c>
      <c r="X98" s="19">
        <f t="shared" si="265"/>
        <v>66623.277951959637</v>
      </c>
      <c r="Y98" s="19">
        <f t="shared" si="265"/>
        <v>67955.743510998829</v>
      </c>
      <c r="Z98" s="19">
        <f t="shared" si="265"/>
        <v>69314.858381218801</v>
      </c>
      <c r="AA98" s="19">
        <f t="shared" si="265"/>
        <v>70701.155548843177</v>
      </c>
      <c r="AB98" s="19">
        <f t="shared" si="265"/>
        <v>72115.178659820042</v>
      </c>
      <c r="AC98" s="19">
        <f t="shared" si="265"/>
        <v>73557.482233016446</v>
      </c>
      <c r="AD98" s="19">
        <f t="shared" si="265"/>
        <v>75028.631877676773</v>
      </c>
      <c r="AE98" s="19">
        <f t="shared" si="265"/>
        <v>76529.204515230304</v>
      </c>
      <c r="AF98" s="19">
        <f t="shared" si="265"/>
        <v>78059.788605534908</v>
      </c>
      <c r="AG98" s="19">
        <f t="shared" si="265"/>
        <v>79620.984377645611</v>
      </c>
      <c r="AH98" s="19">
        <f t="shared" si="265"/>
        <v>81213.404065198527</v>
      </c>
      <c r="AI98" s="19">
        <f t="shared" si="265"/>
        <v>82837.672146502504</v>
      </c>
      <c r="AJ98" s="19">
        <f t="shared" si="265"/>
        <v>84494.425589432562</v>
      </c>
      <c r="AK98" s="19">
        <f t="shared" si="265"/>
        <v>86184.314101221215</v>
      </c>
      <c r="AL98" s="19">
        <f t="shared" si="265"/>
        <v>87908.000383245642</v>
      </c>
      <c r="AM98" s="19">
        <f t="shared" si="265"/>
        <v>89666.160390910562</v>
      </c>
      <c r="AN98" s="19">
        <f t="shared" si="265"/>
        <v>91459.483598728781</v>
      </c>
      <c r="AO98" s="19">
        <f t="shared" si="265"/>
        <v>93288.673270703352</v>
      </c>
      <c r="AP98" s="19">
        <f t="shared" si="265"/>
        <v>95154.446736117417</v>
      </c>
      <c r="AQ98" s="19">
        <f t="shared" ref="AQ98:CK98" si="266">AP98*(1+AQ$4)</f>
        <v>97057.535670839774</v>
      </c>
      <c r="AR98" s="19">
        <f t="shared" si="266"/>
        <v>98998.686384256565</v>
      </c>
      <c r="AS98" s="19">
        <f t="shared" si="266"/>
        <v>100978.6601119417</v>
      </c>
      <c r="AT98" s="19">
        <f t="shared" si="266"/>
        <v>102998.23331418054</v>
      </c>
      <c r="AU98" s="19">
        <f t="shared" si="266"/>
        <v>105058.19798046416</v>
      </c>
      <c r="AV98" s="19">
        <f t="shared" si="266"/>
        <v>107159.36194007345</v>
      </c>
      <c r="AW98" s="19">
        <f t="shared" si="266"/>
        <v>109302.54917887492</v>
      </c>
      <c r="AX98" s="19">
        <f t="shared" si="266"/>
        <v>111488.60016245242</v>
      </c>
      <c r="AY98" s="19">
        <f t="shared" si="266"/>
        <v>113718.37216570147</v>
      </c>
      <c r="AZ98" s="19">
        <f t="shared" si="266"/>
        <v>115992.73960901549</v>
      </c>
      <c r="BA98" s="19">
        <f t="shared" si="266"/>
        <v>118312.59440119581</v>
      </c>
      <c r="BB98" s="19">
        <f t="shared" si="266"/>
        <v>120678.84628921973</v>
      </c>
      <c r="BC98" s="19">
        <f t="shared" si="266"/>
        <v>123092.42321500412</v>
      </c>
      <c r="BD98" s="19">
        <f t="shared" si="266"/>
        <v>125554.27167930421</v>
      </c>
      <c r="BE98" s="19">
        <f t="shared" si="266"/>
        <v>128065.3571128903</v>
      </c>
      <c r="BF98" s="19">
        <f t="shared" si="266"/>
        <v>130626.66425514811</v>
      </c>
      <c r="BG98" s="19">
        <f t="shared" si="266"/>
        <v>133239.19754025107</v>
      </c>
      <c r="BH98" s="19">
        <f t="shared" si="266"/>
        <v>135903.9814910561</v>
      </c>
      <c r="BI98" s="19">
        <f t="shared" si="266"/>
        <v>138622.06112087722</v>
      </c>
      <c r="BJ98" s="19">
        <f t="shared" si="266"/>
        <v>141394.50234329476</v>
      </c>
      <c r="BK98" s="19">
        <f t="shared" si="266"/>
        <v>144222.39239016068</v>
      </c>
      <c r="BL98" s="19">
        <f t="shared" si="266"/>
        <v>147106.84023796389</v>
      </c>
      <c r="BM98" s="19">
        <f t="shared" si="266"/>
        <v>150048.97704272316</v>
      </c>
      <c r="BN98" s="19">
        <f t="shared" si="266"/>
        <v>153049.95658357762</v>
      </c>
      <c r="BO98" s="19">
        <f t="shared" si="266"/>
        <v>156110.95571524918</v>
      </c>
      <c r="BP98" s="19">
        <f t="shared" si="266"/>
        <v>159233.17482955416</v>
      </c>
      <c r="BQ98" s="19">
        <f t="shared" si="266"/>
        <v>162417.83832614525</v>
      </c>
      <c r="BR98" s="19">
        <f t="shared" si="266"/>
        <v>165666.19509266817</v>
      </c>
      <c r="BS98" s="19">
        <f t="shared" si="266"/>
        <v>168979.51899452155</v>
      </c>
      <c r="BT98" s="19">
        <f t="shared" si="266"/>
        <v>172359.10937441199</v>
      </c>
      <c r="BU98" s="19">
        <f t="shared" si="266"/>
        <v>175806.29156190023</v>
      </c>
      <c r="BV98" s="19">
        <f t="shared" si="266"/>
        <v>179322.41739313822</v>
      </c>
      <c r="BW98" s="19">
        <f t="shared" si="266"/>
        <v>182908.86574100101</v>
      </c>
      <c r="BX98" s="19">
        <f t="shared" si="266"/>
        <v>186567.04305582104</v>
      </c>
      <c r="BY98" s="19">
        <f t="shared" si="266"/>
        <v>190298.38391693746</v>
      </c>
      <c r="BZ98" s="19">
        <f t="shared" si="266"/>
        <v>194104.35159527621</v>
      </c>
      <c r="CA98" s="19">
        <f t="shared" si="266"/>
        <v>197986.43862718175</v>
      </c>
      <c r="CB98" s="19">
        <f t="shared" si="266"/>
        <v>201946.16739972538</v>
      </c>
      <c r="CC98" s="19">
        <f t="shared" si="266"/>
        <v>205985.09074771989</v>
      </c>
      <c r="CD98" s="19">
        <f t="shared" si="266"/>
        <v>210104.79256267429</v>
      </c>
      <c r="CE98" s="19">
        <f t="shared" si="266"/>
        <v>214306.88841392778</v>
      </c>
      <c r="CF98" s="19">
        <f t="shared" si="266"/>
        <v>218593.02618220635</v>
      </c>
      <c r="CG98" s="19">
        <f t="shared" si="266"/>
        <v>222964.88670585048</v>
      </c>
      <c r="CH98" s="19">
        <f t="shared" si="266"/>
        <v>227424.1844399675</v>
      </c>
      <c r="CI98" s="19">
        <f t="shared" si="266"/>
        <v>231972.66812876685</v>
      </c>
      <c r="CJ98" s="19">
        <f t="shared" si="266"/>
        <v>236612.1214913422</v>
      </c>
      <c r="CK98" s="19">
        <f t="shared" si="266"/>
        <v>241344.36392116905</v>
      </c>
      <c r="CL98" s="19"/>
    </row>
    <row r="99" spans="5:90" x14ac:dyDescent="0.25">
      <c r="E99" s="27" t="s">
        <v>31</v>
      </c>
      <c r="F99" s="17">
        <v>4</v>
      </c>
      <c r="G99" s="17">
        <v>18</v>
      </c>
      <c r="H99" s="18">
        <v>50371</v>
      </c>
      <c r="I99" s="18">
        <v>51378</v>
      </c>
      <c r="J99" s="18">
        <v>52406</v>
      </c>
      <c r="K99" s="18">
        <v>53454</v>
      </c>
      <c r="L99" s="18">
        <v>54523</v>
      </c>
      <c r="M99" s="19">
        <f t="shared" ref="M99:R99" si="267">L99*(1+M$4)</f>
        <v>55613.46</v>
      </c>
      <c r="N99" s="19">
        <f t="shared" si="267"/>
        <v>56725.729200000002</v>
      </c>
      <c r="O99" s="19">
        <f t="shared" si="267"/>
        <v>57860.243784000006</v>
      </c>
      <c r="P99" s="19">
        <f t="shared" si="267"/>
        <v>59017.448659680005</v>
      </c>
      <c r="Q99" s="19">
        <f t="shared" si="267"/>
        <v>60197.797632873604</v>
      </c>
      <c r="R99" s="19">
        <f t="shared" si="267"/>
        <v>61401.753585531078</v>
      </c>
      <c r="S99" s="19">
        <f t="shared" ref="S99:AP99" si="268">R99*(1+S$4)</f>
        <v>62629.788657241697</v>
      </c>
      <c r="T99" s="19">
        <f t="shared" si="268"/>
        <v>63882.384430386533</v>
      </c>
      <c r="U99" s="19">
        <f t="shared" si="268"/>
        <v>65160.032118994262</v>
      </c>
      <c r="V99" s="19">
        <f t="shared" si="268"/>
        <v>66463.232761374151</v>
      </c>
      <c r="W99" s="19">
        <f t="shared" si="268"/>
        <v>67792.497416601633</v>
      </c>
      <c r="X99" s="19">
        <f t="shared" si="268"/>
        <v>69148.347364933667</v>
      </c>
      <c r="Y99" s="19">
        <f t="shared" si="268"/>
        <v>70531.314312232338</v>
      </c>
      <c r="Z99" s="19">
        <f t="shared" si="268"/>
        <v>71941.940598476984</v>
      </c>
      <c r="AA99" s="19">
        <f t="shared" si="268"/>
        <v>73380.779410446528</v>
      </c>
      <c r="AB99" s="19">
        <f t="shared" si="268"/>
        <v>74848.394998655465</v>
      </c>
      <c r="AC99" s="19">
        <f t="shared" si="268"/>
        <v>76345.362898628577</v>
      </c>
      <c r="AD99" s="19">
        <f t="shared" si="268"/>
        <v>77872.270156601153</v>
      </c>
      <c r="AE99" s="19">
        <f t="shared" si="268"/>
        <v>79429.715559733173</v>
      </c>
      <c r="AF99" s="19">
        <f t="shared" si="268"/>
        <v>81018.309870927842</v>
      </c>
      <c r="AG99" s="19">
        <f t="shared" si="268"/>
        <v>82638.676068346394</v>
      </c>
      <c r="AH99" s="19">
        <f t="shared" si="268"/>
        <v>84291.449589713331</v>
      </c>
      <c r="AI99" s="19">
        <f t="shared" si="268"/>
        <v>85977.278581507606</v>
      </c>
      <c r="AJ99" s="19">
        <f t="shared" si="268"/>
        <v>87696.824153137757</v>
      </c>
      <c r="AK99" s="19">
        <f t="shared" si="268"/>
        <v>89450.760636200517</v>
      </c>
      <c r="AL99" s="19">
        <f t="shared" si="268"/>
        <v>91239.775848924532</v>
      </c>
      <c r="AM99" s="19">
        <f t="shared" si="268"/>
        <v>93064.57136590303</v>
      </c>
      <c r="AN99" s="19">
        <f t="shared" si="268"/>
        <v>94925.862793221095</v>
      </c>
      <c r="AO99" s="19">
        <f t="shared" si="268"/>
        <v>96824.380049085521</v>
      </c>
      <c r="AP99" s="19">
        <f t="shared" si="268"/>
        <v>98760.86765006723</v>
      </c>
      <c r="AQ99" s="19">
        <f t="shared" ref="AQ99:CK99" si="269">AP99*(1+AQ$4)</f>
        <v>100736.08500306858</v>
      </c>
      <c r="AR99" s="19">
        <f t="shared" si="269"/>
        <v>102750.80670312996</v>
      </c>
      <c r="AS99" s="19">
        <f t="shared" si="269"/>
        <v>104805.82283719257</v>
      </c>
      <c r="AT99" s="19">
        <f t="shared" si="269"/>
        <v>106901.93929393642</v>
      </c>
      <c r="AU99" s="19">
        <f t="shared" si="269"/>
        <v>109039.97807981515</v>
      </c>
      <c r="AV99" s="19">
        <f t="shared" si="269"/>
        <v>111220.77764141145</v>
      </c>
      <c r="AW99" s="19">
        <f t="shared" si="269"/>
        <v>113445.19319423968</v>
      </c>
      <c r="AX99" s="19">
        <f t="shared" si="269"/>
        <v>115714.09705812448</v>
      </c>
      <c r="AY99" s="19">
        <f t="shared" si="269"/>
        <v>118028.37899928697</v>
      </c>
      <c r="AZ99" s="19">
        <f t="shared" si="269"/>
        <v>120388.94657927271</v>
      </c>
      <c r="BA99" s="19">
        <f t="shared" si="269"/>
        <v>122796.72551085817</v>
      </c>
      <c r="BB99" s="19">
        <f t="shared" si="269"/>
        <v>125252.66002107534</v>
      </c>
      <c r="BC99" s="19">
        <f t="shared" si="269"/>
        <v>127757.71322149684</v>
      </c>
      <c r="BD99" s="19">
        <f t="shared" si="269"/>
        <v>130312.86748592678</v>
      </c>
      <c r="BE99" s="19">
        <f t="shared" si="269"/>
        <v>132919.12483564531</v>
      </c>
      <c r="BF99" s="19">
        <f t="shared" si="269"/>
        <v>135577.50733235822</v>
      </c>
      <c r="BG99" s="19">
        <f t="shared" si="269"/>
        <v>138289.05747900539</v>
      </c>
      <c r="BH99" s="19">
        <f t="shared" si="269"/>
        <v>141054.83862858551</v>
      </c>
      <c r="BI99" s="19">
        <f t="shared" si="269"/>
        <v>143875.93540115721</v>
      </c>
      <c r="BJ99" s="19">
        <f t="shared" si="269"/>
        <v>146753.45410918037</v>
      </c>
      <c r="BK99" s="19">
        <f t="shared" si="269"/>
        <v>149688.52319136399</v>
      </c>
      <c r="BL99" s="19">
        <f t="shared" si="269"/>
        <v>152682.29365519126</v>
      </c>
      <c r="BM99" s="19">
        <f t="shared" si="269"/>
        <v>155735.93952829507</v>
      </c>
      <c r="BN99" s="19">
        <f t="shared" si="269"/>
        <v>158850.65831886098</v>
      </c>
      <c r="BO99" s="19">
        <f t="shared" si="269"/>
        <v>162027.67148523821</v>
      </c>
      <c r="BP99" s="19">
        <f t="shared" si="269"/>
        <v>165268.22491494298</v>
      </c>
      <c r="BQ99" s="19">
        <f t="shared" si="269"/>
        <v>168573.58941324186</v>
      </c>
      <c r="BR99" s="19">
        <f t="shared" si="269"/>
        <v>171945.0612015067</v>
      </c>
      <c r="BS99" s="19">
        <f t="shared" si="269"/>
        <v>175383.96242553683</v>
      </c>
      <c r="BT99" s="19">
        <f t="shared" si="269"/>
        <v>178891.64167404757</v>
      </c>
      <c r="BU99" s="19">
        <f t="shared" si="269"/>
        <v>182469.47450752853</v>
      </c>
      <c r="BV99" s="19">
        <f t="shared" si="269"/>
        <v>186118.86399767912</v>
      </c>
      <c r="BW99" s="19">
        <f t="shared" si="269"/>
        <v>189841.24127763271</v>
      </c>
      <c r="BX99" s="19">
        <f t="shared" si="269"/>
        <v>193638.06610318538</v>
      </c>
      <c r="BY99" s="19">
        <f t="shared" si="269"/>
        <v>197510.8274252491</v>
      </c>
      <c r="BZ99" s="19">
        <f t="shared" si="269"/>
        <v>201461.04397375407</v>
      </c>
      <c r="CA99" s="19">
        <f t="shared" si="269"/>
        <v>205490.26485322916</v>
      </c>
      <c r="CB99" s="19">
        <f t="shared" si="269"/>
        <v>209600.07015029376</v>
      </c>
      <c r="CC99" s="19">
        <f t="shared" si="269"/>
        <v>213792.07155329964</v>
      </c>
      <c r="CD99" s="19">
        <f t="shared" si="269"/>
        <v>218067.91298436563</v>
      </c>
      <c r="CE99" s="19">
        <f t="shared" si="269"/>
        <v>222429.27124405294</v>
      </c>
      <c r="CF99" s="19">
        <f t="shared" si="269"/>
        <v>226877.85666893399</v>
      </c>
      <c r="CG99" s="19">
        <f t="shared" si="269"/>
        <v>231415.41380231269</v>
      </c>
      <c r="CH99" s="19">
        <f t="shared" si="269"/>
        <v>236043.72207835896</v>
      </c>
      <c r="CI99" s="19">
        <f t="shared" si="269"/>
        <v>240764.59651992616</v>
      </c>
      <c r="CJ99" s="19">
        <f t="shared" si="269"/>
        <v>245579.88845032468</v>
      </c>
      <c r="CK99" s="19">
        <f t="shared" si="269"/>
        <v>250491.48621933119</v>
      </c>
      <c r="CL99" s="19"/>
    </row>
    <row r="100" spans="5:90" x14ac:dyDescent="0.25">
      <c r="E100" s="27" t="s">
        <v>31</v>
      </c>
      <c r="F100" s="17">
        <v>5</v>
      </c>
      <c r="G100" s="17">
        <v>18</v>
      </c>
      <c r="H100" s="18">
        <v>52246</v>
      </c>
      <c r="I100" s="18">
        <v>53291</v>
      </c>
      <c r="J100" s="18">
        <v>54357</v>
      </c>
      <c r="K100" s="18">
        <v>55444</v>
      </c>
      <c r="L100" s="18">
        <v>56553</v>
      </c>
      <c r="M100" s="19">
        <f t="shared" ref="M100:R100" si="270">L100*(1+M$4)</f>
        <v>57684.06</v>
      </c>
      <c r="N100" s="19">
        <f t="shared" si="270"/>
        <v>58837.741199999997</v>
      </c>
      <c r="O100" s="19">
        <f t="shared" si="270"/>
        <v>60014.496024</v>
      </c>
      <c r="P100" s="19">
        <f t="shared" si="270"/>
        <v>61214.785944479998</v>
      </c>
      <c r="Q100" s="19">
        <f t="shared" si="270"/>
        <v>62439.081663369601</v>
      </c>
      <c r="R100" s="19">
        <f t="shared" si="270"/>
        <v>63687.863296636991</v>
      </c>
      <c r="S100" s="19">
        <f t="shared" ref="S100:AP100" si="271">R100*(1+S$4)</f>
        <v>64961.620562569733</v>
      </c>
      <c r="T100" s="19">
        <f t="shared" si="271"/>
        <v>66260.852973821122</v>
      </c>
      <c r="U100" s="19">
        <f t="shared" si="271"/>
        <v>67586.070033297539</v>
      </c>
      <c r="V100" s="19">
        <f t="shared" si="271"/>
        <v>68937.791433963488</v>
      </c>
      <c r="W100" s="19">
        <f t="shared" si="271"/>
        <v>70316.547262642765</v>
      </c>
      <c r="X100" s="19">
        <f t="shared" si="271"/>
        <v>71722.878207895628</v>
      </c>
      <c r="Y100" s="19">
        <f t="shared" si="271"/>
        <v>73157.335772053542</v>
      </c>
      <c r="Z100" s="19">
        <f t="shared" si="271"/>
        <v>74620.482487494621</v>
      </c>
      <c r="AA100" s="19">
        <f t="shared" si="271"/>
        <v>76112.892137244518</v>
      </c>
      <c r="AB100" s="19">
        <f t="shared" si="271"/>
        <v>77635.149979989408</v>
      </c>
      <c r="AC100" s="19">
        <f t="shared" si="271"/>
        <v>79187.852979589195</v>
      </c>
      <c r="AD100" s="19">
        <f t="shared" si="271"/>
        <v>80771.610039180974</v>
      </c>
      <c r="AE100" s="19">
        <f t="shared" si="271"/>
        <v>82387.04223996459</v>
      </c>
      <c r="AF100" s="19">
        <f t="shared" si="271"/>
        <v>84034.783084763883</v>
      </c>
      <c r="AG100" s="19">
        <f t="shared" si="271"/>
        <v>85715.478746459165</v>
      </c>
      <c r="AH100" s="19">
        <f t="shared" si="271"/>
        <v>87429.788321388347</v>
      </c>
      <c r="AI100" s="19">
        <f t="shared" si="271"/>
        <v>89178.384087816114</v>
      </c>
      <c r="AJ100" s="19">
        <f t="shared" si="271"/>
        <v>90961.951769572435</v>
      </c>
      <c r="AK100" s="19">
        <f t="shared" si="271"/>
        <v>92781.190804963888</v>
      </c>
      <c r="AL100" s="19">
        <f t="shared" si="271"/>
        <v>94636.814621063168</v>
      </c>
      <c r="AM100" s="19">
        <f t="shared" si="271"/>
        <v>96529.550913484432</v>
      </c>
      <c r="AN100" s="19">
        <f t="shared" si="271"/>
        <v>98460.141931754129</v>
      </c>
      <c r="AO100" s="19">
        <f t="shared" si="271"/>
        <v>100429.34477038922</v>
      </c>
      <c r="AP100" s="19">
        <f t="shared" si="271"/>
        <v>102437.931665797</v>
      </c>
      <c r="AQ100" s="19">
        <f t="shared" ref="AQ100:CK100" si="272">AP100*(1+AQ$4)</f>
        <v>104486.69029911295</v>
      </c>
      <c r="AR100" s="19">
        <f t="shared" si="272"/>
        <v>106576.42410509521</v>
      </c>
      <c r="AS100" s="19">
        <f t="shared" si="272"/>
        <v>108707.95258719711</v>
      </c>
      <c r="AT100" s="19">
        <f t="shared" si="272"/>
        <v>110882.11163894106</v>
      </c>
      <c r="AU100" s="19">
        <f t="shared" si="272"/>
        <v>113099.75387171988</v>
      </c>
      <c r="AV100" s="19">
        <f t="shared" si="272"/>
        <v>115361.74894915428</v>
      </c>
      <c r="AW100" s="19">
        <f t="shared" si="272"/>
        <v>117668.98392813737</v>
      </c>
      <c r="AX100" s="19">
        <f t="shared" si="272"/>
        <v>120022.36360670012</v>
      </c>
      <c r="AY100" s="19">
        <f t="shared" si="272"/>
        <v>122422.81087883412</v>
      </c>
      <c r="AZ100" s="19">
        <f t="shared" si="272"/>
        <v>124871.26709641081</v>
      </c>
      <c r="BA100" s="19">
        <f t="shared" si="272"/>
        <v>127368.69243833903</v>
      </c>
      <c r="BB100" s="19">
        <f t="shared" si="272"/>
        <v>129916.06628710582</v>
      </c>
      <c r="BC100" s="19">
        <f t="shared" si="272"/>
        <v>132514.38761284793</v>
      </c>
      <c r="BD100" s="19">
        <f t="shared" si="272"/>
        <v>135164.67536510489</v>
      </c>
      <c r="BE100" s="19">
        <f t="shared" si="272"/>
        <v>137867.96887240699</v>
      </c>
      <c r="BF100" s="19">
        <f t="shared" si="272"/>
        <v>140625.32824985514</v>
      </c>
      <c r="BG100" s="19">
        <f t="shared" si="272"/>
        <v>143437.83481485225</v>
      </c>
      <c r="BH100" s="19">
        <f t="shared" si="272"/>
        <v>146306.59151114931</v>
      </c>
      <c r="BI100" s="19">
        <f t="shared" si="272"/>
        <v>149232.7233413723</v>
      </c>
      <c r="BJ100" s="19">
        <f t="shared" si="272"/>
        <v>152217.37780819976</v>
      </c>
      <c r="BK100" s="19">
        <f t="shared" si="272"/>
        <v>155261.72536436375</v>
      </c>
      <c r="BL100" s="19">
        <f t="shared" si="272"/>
        <v>158366.95987165102</v>
      </c>
      <c r="BM100" s="19">
        <f t="shared" si="272"/>
        <v>161534.29906908405</v>
      </c>
      <c r="BN100" s="19">
        <f t="shared" si="272"/>
        <v>164764.98505046574</v>
      </c>
      <c r="BO100" s="19">
        <f t="shared" si="272"/>
        <v>168060.28475147506</v>
      </c>
      <c r="BP100" s="19">
        <f t="shared" si="272"/>
        <v>171421.49044650455</v>
      </c>
      <c r="BQ100" s="19">
        <f t="shared" si="272"/>
        <v>174849.92025543464</v>
      </c>
      <c r="BR100" s="19">
        <f t="shared" si="272"/>
        <v>178346.91866054334</v>
      </c>
      <c r="BS100" s="19">
        <f t="shared" si="272"/>
        <v>181913.8570337542</v>
      </c>
      <c r="BT100" s="19">
        <f t="shared" si="272"/>
        <v>185552.13417442929</v>
      </c>
      <c r="BU100" s="19">
        <f t="shared" si="272"/>
        <v>189263.17685791789</v>
      </c>
      <c r="BV100" s="19">
        <f t="shared" si="272"/>
        <v>193048.44039507626</v>
      </c>
      <c r="BW100" s="19">
        <f t="shared" si="272"/>
        <v>196909.40920297778</v>
      </c>
      <c r="BX100" s="19">
        <f t="shared" si="272"/>
        <v>200847.59738703733</v>
      </c>
      <c r="BY100" s="19">
        <f t="shared" si="272"/>
        <v>204864.54933477807</v>
      </c>
      <c r="BZ100" s="19">
        <f t="shared" si="272"/>
        <v>208961.84032147363</v>
      </c>
      <c r="CA100" s="19">
        <f t="shared" si="272"/>
        <v>213141.07712790312</v>
      </c>
      <c r="CB100" s="19">
        <f t="shared" si="272"/>
        <v>217403.89867046117</v>
      </c>
      <c r="CC100" s="19">
        <f t="shared" si="272"/>
        <v>221751.97664387041</v>
      </c>
      <c r="CD100" s="19">
        <f t="shared" si="272"/>
        <v>226187.01617674783</v>
      </c>
      <c r="CE100" s="19">
        <f t="shared" si="272"/>
        <v>230710.75650028279</v>
      </c>
      <c r="CF100" s="19">
        <f t="shared" si="272"/>
        <v>235324.97163028846</v>
      </c>
      <c r="CG100" s="19">
        <f t="shared" si="272"/>
        <v>240031.47106289424</v>
      </c>
      <c r="CH100" s="19">
        <f t="shared" si="272"/>
        <v>244832.10048415212</v>
      </c>
      <c r="CI100" s="19">
        <f t="shared" si="272"/>
        <v>249728.74249383516</v>
      </c>
      <c r="CJ100" s="19">
        <f t="shared" si="272"/>
        <v>254723.31734371188</v>
      </c>
      <c r="CK100" s="19">
        <f t="shared" si="272"/>
        <v>259817.78369058613</v>
      </c>
      <c r="CL100" s="19"/>
    </row>
    <row r="101" spans="5:90" x14ac:dyDescent="0.25">
      <c r="E101" s="27" t="s">
        <v>31</v>
      </c>
      <c r="F101" s="17">
        <v>6</v>
      </c>
      <c r="G101" s="17">
        <v>18</v>
      </c>
      <c r="H101" s="18">
        <v>54183</v>
      </c>
      <c r="I101" s="18">
        <v>55267</v>
      </c>
      <c r="J101" s="18">
        <v>56372</v>
      </c>
      <c r="K101" s="18">
        <v>57499</v>
      </c>
      <c r="L101" s="18">
        <v>58649</v>
      </c>
      <c r="M101" s="19">
        <f t="shared" ref="M101:R101" si="273">L101*(1+M$4)</f>
        <v>59821.98</v>
      </c>
      <c r="N101" s="19">
        <f t="shared" si="273"/>
        <v>61018.419600000001</v>
      </c>
      <c r="O101" s="19">
        <f t="shared" si="273"/>
        <v>62238.787992000005</v>
      </c>
      <c r="P101" s="19">
        <f t="shared" si="273"/>
        <v>63483.563751840004</v>
      </c>
      <c r="Q101" s="19">
        <f t="shared" si="273"/>
        <v>64753.235026876806</v>
      </c>
      <c r="R101" s="19">
        <f t="shared" si="273"/>
        <v>66048.299727414342</v>
      </c>
      <c r="S101" s="19">
        <f t="shared" ref="S101:AP101" si="274">R101*(1+S$4)</f>
        <v>67369.265721962627</v>
      </c>
      <c r="T101" s="19">
        <f t="shared" si="274"/>
        <v>68716.651036401876</v>
      </c>
      <c r="U101" s="19">
        <f t="shared" si="274"/>
        <v>70090.984057129914</v>
      </c>
      <c r="V101" s="19">
        <f t="shared" si="274"/>
        <v>71492.803738272516</v>
      </c>
      <c r="W101" s="19">
        <f t="shared" si="274"/>
        <v>72922.659813037972</v>
      </c>
      <c r="X101" s="19">
        <f t="shared" si="274"/>
        <v>74381.11300929873</v>
      </c>
      <c r="Y101" s="19">
        <f t="shared" si="274"/>
        <v>75868.735269484707</v>
      </c>
      <c r="Z101" s="19">
        <f t="shared" si="274"/>
        <v>77386.109974874402</v>
      </c>
      <c r="AA101" s="19">
        <f t="shared" si="274"/>
        <v>78933.832174371884</v>
      </c>
      <c r="AB101" s="19">
        <f t="shared" si="274"/>
        <v>80512.508817859329</v>
      </c>
      <c r="AC101" s="19">
        <f t="shared" si="274"/>
        <v>82122.758994216521</v>
      </c>
      <c r="AD101" s="19">
        <f t="shared" si="274"/>
        <v>83765.214174100853</v>
      </c>
      <c r="AE101" s="19">
        <f t="shared" si="274"/>
        <v>85440.518457582875</v>
      </c>
      <c r="AF101" s="19">
        <f t="shared" si="274"/>
        <v>87149.328826734534</v>
      </c>
      <c r="AG101" s="19">
        <f t="shared" si="274"/>
        <v>88892.315403269225</v>
      </c>
      <c r="AH101" s="19">
        <f t="shared" si="274"/>
        <v>90670.161711334615</v>
      </c>
      <c r="AI101" s="19">
        <f t="shared" si="274"/>
        <v>92483.564945561302</v>
      </c>
      <c r="AJ101" s="19">
        <f t="shared" si="274"/>
        <v>94333.23624447253</v>
      </c>
      <c r="AK101" s="19">
        <f t="shared" si="274"/>
        <v>96219.900969361988</v>
      </c>
      <c r="AL101" s="19">
        <f t="shared" si="274"/>
        <v>98144.298988749229</v>
      </c>
      <c r="AM101" s="19">
        <f t="shared" si="274"/>
        <v>100107.18496852422</v>
      </c>
      <c r="AN101" s="19">
        <f t="shared" si="274"/>
        <v>102109.3286678947</v>
      </c>
      <c r="AO101" s="19">
        <f t="shared" si="274"/>
        <v>104151.51524125259</v>
      </c>
      <c r="AP101" s="19">
        <f t="shared" si="274"/>
        <v>106234.54554607764</v>
      </c>
      <c r="AQ101" s="19">
        <f t="shared" ref="AQ101:CK101" si="275">AP101*(1+AQ$4)</f>
        <v>108359.23645699919</v>
      </c>
      <c r="AR101" s="19">
        <f t="shared" si="275"/>
        <v>110526.42118613918</v>
      </c>
      <c r="AS101" s="19">
        <f t="shared" si="275"/>
        <v>112736.94960986197</v>
      </c>
      <c r="AT101" s="19">
        <f t="shared" si="275"/>
        <v>114991.68860205921</v>
      </c>
      <c r="AU101" s="19">
        <f t="shared" si="275"/>
        <v>117291.52237410039</v>
      </c>
      <c r="AV101" s="19">
        <f t="shared" si="275"/>
        <v>119637.35282158239</v>
      </c>
      <c r="AW101" s="19">
        <f t="shared" si="275"/>
        <v>122030.09987801404</v>
      </c>
      <c r="AX101" s="19">
        <f t="shared" si="275"/>
        <v>124470.70187557432</v>
      </c>
      <c r="AY101" s="19">
        <f t="shared" si="275"/>
        <v>126960.11591308581</v>
      </c>
      <c r="AZ101" s="19">
        <f t="shared" si="275"/>
        <v>129499.31823134753</v>
      </c>
      <c r="BA101" s="19">
        <f t="shared" si="275"/>
        <v>132089.30459597448</v>
      </c>
      <c r="BB101" s="19">
        <f t="shared" si="275"/>
        <v>134731.09068789397</v>
      </c>
      <c r="BC101" s="19">
        <f t="shared" si="275"/>
        <v>137425.71250165184</v>
      </c>
      <c r="BD101" s="19">
        <f t="shared" si="275"/>
        <v>140174.22675168488</v>
      </c>
      <c r="BE101" s="19">
        <f t="shared" si="275"/>
        <v>142977.71128671858</v>
      </c>
      <c r="BF101" s="19">
        <f t="shared" si="275"/>
        <v>145837.26551245296</v>
      </c>
      <c r="BG101" s="19">
        <f t="shared" si="275"/>
        <v>148754.01082270202</v>
      </c>
      <c r="BH101" s="19">
        <f t="shared" si="275"/>
        <v>151729.09103915608</v>
      </c>
      <c r="BI101" s="19">
        <f t="shared" si="275"/>
        <v>154763.67285993919</v>
      </c>
      <c r="BJ101" s="19">
        <f t="shared" si="275"/>
        <v>157858.94631713798</v>
      </c>
      <c r="BK101" s="19">
        <f t="shared" si="275"/>
        <v>161016.12524348072</v>
      </c>
      <c r="BL101" s="19">
        <f t="shared" si="275"/>
        <v>164236.44774835033</v>
      </c>
      <c r="BM101" s="19">
        <f t="shared" si="275"/>
        <v>167521.17670331732</v>
      </c>
      <c r="BN101" s="19">
        <f t="shared" si="275"/>
        <v>170871.60023738368</v>
      </c>
      <c r="BO101" s="19">
        <f t="shared" si="275"/>
        <v>174289.03224213136</v>
      </c>
      <c r="BP101" s="19">
        <f t="shared" si="275"/>
        <v>177774.81288697399</v>
      </c>
      <c r="BQ101" s="19">
        <f t="shared" si="275"/>
        <v>181330.30914471348</v>
      </c>
      <c r="BR101" s="19">
        <f t="shared" si="275"/>
        <v>184956.91532760774</v>
      </c>
      <c r="BS101" s="19">
        <f t="shared" si="275"/>
        <v>188656.05363415991</v>
      </c>
      <c r="BT101" s="19">
        <f t="shared" si="275"/>
        <v>192429.1747068431</v>
      </c>
      <c r="BU101" s="19">
        <f t="shared" si="275"/>
        <v>196277.75820097997</v>
      </c>
      <c r="BV101" s="19">
        <f t="shared" si="275"/>
        <v>200203.31336499957</v>
      </c>
      <c r="BW101" s="19">
        <f t="shared" si="275"/>
        <v>204207.37963229956</v>
      </c>
      <c r="BX101" s="19">
        <f t="shared" si="275"/>
        <v>208291.52722494554</v>
      </c>
      <c r="BY101" s="19">
        <f t="shared" si="275"/>
        <v>212457.35776944447</v>
      </c>
      <c r="BZ101" s="19">
        <f t="shared" si="275"/>
        <v>216706.50492483337</v>
      </c>
      <c r="CA101" s="19">
        <f t="shared" si="275"/>
        <v>221040.63502333005</v>
      </c>
      <c r="CB101" s="19">
        <f t="shared" si="275"/>
        <v>225461.44772379665</v>
      </c>
      <c r="CC101" s="19">
        <f t="shared" si="275"/>
        <v>229970.67667827258</v>
      </c>
      <c r="CD101" s="19">
        <f t="shared" si="275"/>
        <v>234570.09021183802</v>
      </c>
      <c r="CE101" s="19">
        <f t="shared" si="275"/>
        <v>239261.49201607477</v>
      </c>
      <c r="CF101" s="19">
        <f t="shared" si="275"/>
        <v>244046.72185639627</v>
      </c>
      <c r="CG101" s="19">
        <f t="shared" si="275"/>
        <v>248927.6562935242</v>
      </c>
      <c r="CH101" s="19">
        <f t="shared" si="275"/>
        <v>253906.2094193947</v>
      </c>
      <c r="CI101" s="19">
        <f t="shared" si="275"/>
        <v>258984.33360778261</v>
      </c>
      <c r="CJ101" s="19">
        <f t="shared" si="275"/>
        <v>264164.02027993824</v>
      </c>
      <c r="CK101" s="19">
        <f t="shared" si="275"/>
        <v>269447.30068553699</v>
      </c>
      <c r="CL101" s="19"/>
    </row>
    <row r="102" spans="5:90" x14ac:dyDescent="0.25">
      <c r="E102" s="27" t="s">
        <v>31</v>
      </c>
      <c r="F102" s="17">
        <v>7</v>
      </c>
      <c r="G102" s="17">
        <v>18</v>
      </c>
      <c r="H102" s="18">
        <v>56266</v>
      </c>
      <c r="I102" s="18">
        <v>57391</v>
      </c>
      <c r="J102" s="18">
        <v>58539</v>
      </c>
      <c r="K102" s="18">
        <v>59710</v>
      </c>
      <c r="L102" s="18">
        <v>60904</v>
      </c>
      <c r="M102" s="19">
        <f t="shared" ref="M102:R102" si="276">L102*(1+M$4)</f>
        <v>62122.080000000002</v>
      </c>
      <c r="N102" s="19">
        <f t="shared" si="276"/>
        <v>63364.5216</v>
      </c>
      <c r="O102" s="19">
        <f t="shared" si="276"/>
        <v>64631.812032000002</v>
      </c>
      <c r="P102" s="19">
        <f t="shared" si="276"/>
        <v>65924.448272640002</v>
      </c>
      <c r="Q102" s="19">
        <f t="shared" si="276"/>
        <v>67242.937238092796</v>
      </c>
      <c r="R102" s="19">
        <f t="shared" si="276"/>
        <v>68587.795982854659</v>
      </c>
      <c r="S102" s="19">
        <f t="shared" ref="S102:AP102" si="277">R102*(1+S$4)</f>
        <v>69959.551902511754</v>
      </c>
      <c r="T102" s="19">
        <f t="shared" si="277"/>
        <v>71358.742940561991</v>
      </c>
      <c r="U102" s="19">
        <f t="shared" si="277"/>
        <v>72785.91779937323</v>
      </c>
      <c r="V102" s="19">
        <f t="shared" si="277"/>
        <v>74241.636155360698</v>
      </c>
      <c r="W102" s="19">
        <f t="shared" si="277"/>
        <v>75726.468878467917</v>
      </c>
      <c r="X102" s="19">
        <f t="shared" si="277"/>
        <v>77240.998256037274</v>
      </c>
      <c r="Y102" s="19">
        <f t="shared" si="277"/>
        <v>78785.818221158013</v>
      </c>
      <c r="Z102" s="19">
        <f t="shared" si="277"/>
        <v>80361.534585581176</v>
      </c>
      <c r="AA102" s="19">
        <f t="shared" si="277"/>
        <v>81968.765277292798</v>
      </c>
      <c r="AB102" s="19">
        <f t="shared" si="277"/>
        <v>83608.140582838649</v>
      </c>
      <c r="AC102" s="19">
        <f t="shared" si="277"/>
        <v>85280.303394495422</v>
      </c>
      <c r="AD102" s="19">
        <f t="shared" si="277"/>
        <v>86985.909462385331</v>
      </c>
      <c r="AE102" s="19">
        <f t="shared" si="277"/>
        <v>88725.62765163304</v>
      </c>
      <c r="AF102" s="19">
        <f t="shared" si="277"/>
        <v>90500.140204665702</v>
      </c>
      <c r="AG102" s="19">
        <f t="shared" si="277"/>
        <v>92310.143008759012</v>
      </c>
      <c r="AH102" s="19">
        <f t="shared" si="277"/>
        <v>94156.345868934193</v>
      </c>
      <c r="AI102" s="19">
        <f t="shared" si="277"/>
        <v>96039.472786312879</v>
      </c>
      <c r="AJ102" s="19">
        <f t="shared" si="277"/>
        <v>97960.262242039142</v>
      </c>
      <c r="AK102" s="19">
        <f t="shared" si="277"/>
        <v>99919.467486879919</v>
      </c>
      <c r="AL102" s="19">
        <f t="shared" si="277"/>
        <v>101917.85683661752</v>
      </c>
      <c r="AM102" s="19">
        <f t="shared" si="277"/>
        <v>103956.21397334986</v>
      </c>
      <c r="AN102" s="19">
        <f t="shared" si="277"/>
        <v>106035.33825281686</v>
      </c>
      <c r="AO102" s="19">
        <f t="shared" si="277"/>
        <v>108156.0450178732</v>
      </c>
      <c r="AP102" s="19">
        <f t="shared" si="277"/>
        <v>110319.16591823066</v>
      </c>
      <c r="AQ102" s="19">
        <f t="shared" ref="AQ102:CK102" si="278">AP102*(1+AQ$4)</f>
        <v>112525.54923659528</v>
      </c>
      <c r="AR102" s="19">
        <f t="shared" si="278"/>
        <v>114776.06022132719</v>
      </c>
      <c r="AS102" s="19">
        <f t="shared" si="278"/>
        <v>117071.58142575374</v>
      </c>
      <c r="AT102" s="19">
        <f t="shared" si="278"/>
        <v>119413.01305426881</v>
      </c>
      <c r="AU102" s="19">
        <f t="shared" si="278"/>
        <v>121801.27331535419</v>
      </c>
      <c r="AV102" s="19">
        <f t="shared" si="278"/>
        <v>124237.29878166127</v>
      </c>
      <c r="AW102" s="19">
        <f t="shared" si="278"/>
        <v>126722.0447572945</v>
      </c>
      <c r="AX102" s="19">
        <f t="shared" si="278"/>
        <v>129256.48565244039</v>
      </c>
      <c r="AY102" s="19">
        <f t="shared" si="278"/>
        <v>131841.61536548921</v>
      </c>
      <c r="AZ102" s="19">
        <f t="shared" si="278"/>
        <v>134478.447672799</v>
      </c>
      <c r="BA102" s="19">
        <f t="shared" si="278"/>
        <v>137168.01662625498</v>
      </c>
      <c r="BB102" s="19">
        <f t="shared" si="278"/>
        <v>139911.37695878008</v>
      </c>
      <c r="BC102" s="19">
        <f t="shared" si="278"/>
        <v>142709.60449795568</v>
      </c>
      <c r="BD102" s="19">
        <f t="shared" si="278"/>
        <v>145563.79658791478</v>
      </c>
      <c r="BE102" s="19">
        <f t="shared" si="278"/>
        <v>148475.07251967309</v>
      </c>
      <c r="BF102" s="19">
        <f t="shared" si="278"/>
        <v>151444.57397006656</v>
      </c>
      <c r="BG102" s="19">
        <f t="shared" si="278"/>
        <v>154473.46544946788</v>
      </c>
      <c r="BH102" s="19">
        <f t="shared" si="278"/>
        <v>157562.93475845724</v>
      </c>
      <c r="BI102" s="19">
        <f t="shared" si="278"/>
        <v>160714.19345362639</v>
      </c>
      <c r="BJ102" s="19">
        <f t="shared" si="278"/>
        <v>163928.47732269892</v>
      </c>
      <c r="BK102" s="19">
        <f t="shared" si="278"/>
        <v>167207.04686915289</v>
      </c>
      <c r="BL102" s="19">
        <f t="shared" si="278"/>
        <v>170551.18780653595</v>
      </c>
      <c r="BM102" s="19">
        <f t="shared" si="278"/>
        <v>173962.21156266666</v>
      </c>
      <c r="BN102" s="19">
        <f t="shared" si="278"/>
        <v>177441.45579392</v>
      </c>
      <c r="BO102" s="19">
        <f t="shared" si="278"/>
        <v>180990.28490979841</v>
      </c>
      <c r="BP102" s="19">
        <f t="shared" si="278"/>
        <v>184610.09060799438</v>
      </c>
      <c r="BQ102" s="19">
        <f t="shared" si="278"/>
        <v>188302.29242015426</v>
      </c>
      <c r="BR102" s="19">
        <f t="shared" si="278"/>
        <v>192068.33826855736</v>
      </c>
      <c r="BS102" s="19">
        <f t="shared" si="278"/>
        <v>195909.70503392851</v>
      </c>
      <c r="BT102" s="19">
        <f t="shared" si="278"/>
        <v>199827.89913460708</v>
      </c>
      <c r="BU102" s="19">
        <f t="shared" si="278"/>
        <v>203824.45711729923</v>
      </c>
      <c r="BV102" s="19">
        <f t="shared" si="278"/>
        <v>207900.94625964522</v>
      </c>
      <c r="BW102" s="19">
        <f t="shared" si="278"/>
        <v>212058.96518483813</v>
      </c>
      <c r="BX102" s="19">
        <f t="shared" si="278"/>
        <v>216300.14448853489</v>
      </c>
      <c r="BY102" s="19">
        <f t="shared" si="278"/>
        <v>220626.14737830558</v>
      </c>
      <c r="BZ102" s="19">
        <f t="shared" si="278"/>
        <v>225038.6703258717</v>
      </c>
      <c r="CA102" s="19">
        <f t="shared" si="278"/>
        <v>229539.44373238913</v>
      </c>
      <c r="CB102" s="19">
        <f t="shared" si="278"/>
        <v>234130.23260703692</v>
      </c>
      <c r="CC102" s="19">
        <f t="shared" si="278"/>
        <v>238812.83725917767</v>
      </c>
      <c r="CD102" s="19">
        <f t="shared" si="278"/>
        <v>243589.09400436122</v>
      </c>
      <c r="CE102" s="19">
        <f t="shared" si="278"/>
        <v>248460.87588444844</v>
      </c>
      <c r="CF102" s="19">
        <f t="shared" si="278"/>
        <v>253430.09340213743</v>
      </c>
      <c r="CG102" s="19">
        <f t="shared" si="278"/>
        <v>258498.69527018018</v>
      </c>
      <c r="CH102" s="19">
        <f t="shared" si="278"/>
        <v>263668.66917558381</v>
      </c>
      <c r="CI102" s="19">
        <f t="shared" si="278"/>
        <v>268942.04255909548</v>
      </c>
      <c r="CJ102" s="19">
        <f t="shared" si="278"/>
        <v>274320.88341027743</v>
      </c>
      <c r="CK102" s="19">
        <f t="shared" si="278"/>
        <v>279807.301078483</v>
      </c>
      <c r="CL102" s="19"/>
    </row>
    <row r="103" spans="5:90" x14ac:dyDescent="0.25">
      <c r="E103" s="27" t="s">
        <v>31</v>
      </c>
      <c r="F103" s="17">
        <v>8</v>
      </c>
      <c r="G103" s="17">
        <v>18</v>
      </c>
      <c r="H103" s="18">
        <v>59417</v>
      </c>
      <c r="I103" s="18">
        <v>60605</v>
      </c>
      <c r="J103" s="18">
        <v>61817</v>
      </c>
      <c r="K103" s="18">
        <v>63053</v>
      </c>
      <c r="L103" s="18">
        <v>64314</v>
      </c>
      <c r="M103" s="19">
        <f t="shared" ref="M103:R103" si="279">L103*(1+M$4)</f>
        <v>65600.28</v>
      </c>
      <c r="N103" s="19">
        <f t="shared" si="279"/>
        <v>66912.285600000003</v>
      </c>
      <c r="O103" s="19">
        <f t="shared" si="279"/>
        <v>68250.531312000006</v>
      </c>
      <c r="P103" s="19">
        <f t="shared" si="279"/>
        <v>69615.541938240014</v>
      </c>
      <c r="Q103" s="19">
        <f t="shared" si="279"/>
        <v>71007.852777004809</v>
      </c>
      <c r="R103" s="19">
        <f t="shared" si="279"/>
        <v>72428.009832544907</v>
      </c>
      <c r="S103" s="19">
        <f t="shared" ref="S103:AP103" si="280">R103*(1+S$4)</f>
        <v>73876.570029195806</v>
      </c>
      <c r="T103" s="19">
        <f t="shared" si="280"/>
        <v>75354.101429779723</v>
      </c>
      <c r="U103" s="19">
        <f t="shared" si="280"/>
        <v>76861.183458375323</v>
      </c>
      <c r="V103" s="19">
        <f t="shared" si="280"/>
        <v>78398.407127542829</v>
      </c>
      <c r="W103" s="19">
        <f t="shared" si="280"/>
        <v>79966.375270093689</v>
      </c>
      <c r="X103" s="19">
        <f t="shared" si="280"/>
        <v>81565.702775495563</v>
      </c>
      <c r="Y103" s="19">
        <f t="shared" si="280"/>
        <v>83197.016831005472</v>
      </c>
      <c r="Z103" s="19">
        <f t="shared" si="280"/>
        <v>84860.957167625587</v>
      </c>
      <c r="AA103" s="19">
        <f t="shared" si="280"/>
        <v>86558.176310978102</v>
      </c>
      <c r="AB103" s="19">
        <f t="shared" si="280"/>
        <v>88289.339837197665</v>
      </c>
      <c r="AC103" s="19">
        <f t="shared" si="280"/>
        <v>90055.126633941618</v>
      </c>
      <c r="AD103" s="19">
        <f t="shared" si="280"/>
        <v>91856.229166620455</v>
      </c>
      <c r="AE103" s="19">
        <f t="shared" si="280"/>
        <v>93693.353749952861</v>
      </c>
      <c r="AF103" s="19">
        <f t="shared" si="280"/>
        <v>95567.220824951917</v>
      </c>
      <c r="AG103" s="19">
        <f t="shared" si="280"/>
        <v>97478.565241450953</v>
      </c>
      <c r="AH103" s="19">
        <f t="shared" si="280"/>
        <v>99428.136546279973</v>
      </c>
      <c r="AI103" s="19">
        <f t="shared" si="280"/>
        <v>101416.69927720557</v>
      </c>
      <c r="AJ103" s="19">
        <f t="shared" si="280"/>
        <v>103445.03326274968</v>
      </c>
      <c r="AK103" s="19">
        <f t="shared" si="280"/>
        <v>105513.93392800468</v>
      </c>
      <c r="AL103" s="19">
        <f t="shared" si="280"/>
        <v>107624.21260656478</v>
      </c>
      <c r="AM103" s="19">
        <f t="shared" si="280"/>
        <v>109776.69685869607</v>
      </c>
      <c r="AN103" s="19">
        <f t="shared" si="280"/>
        <v>111972.23079587</v>
      </c>
      <c r="AO103" s="19">
        <f t="shared" si="280"/>
        <v>114211.67541178739</v>
      </c>
      <c r="AP103" s="19">
        <f t="shared" si="280"/>
        <v>116495.90892002314</v>
      </c>
      <c r="AQ103" s="19">
        <f t="shared" ref="AQ103:CK103" si="281">AP103*(1+AQ$4)</f>
        <v>118825.8270984236</v>
      </c>
      <c r="AR103" s="19">
        <f t="shared" si="281"/>
        <v>121202.34364039208</v>
      </c>
      <c r="AS103" s="19">
        <f t="shared" si="281"/>
        <v>123626.39051319992</v>
      </c>
      <c r="AT103" s="19">
        <f t="shared" si="281"/>
        <v>126098.91832346392</v>
      </c>
      <c r="AU103" s="19">
        <f t="shared" si="281"/>
        <v>128620.8966899332</v>
      </c>
      <c r="AV103" s="19">
        <f t="shared" si="281"/>
        <v>131193.31462373186</v>
      </c>
      <c r="AW103" s="19">
        <f t="shared" si="281"/>
        <v>133817.1809162065</v>
      </c>
      <c r="AX103" s="19">
        <f t="shared" si="281"/>
        <v>136493.52453453065</v>
      </c>
      <c r="AY103" s="19">
        <f t="shared" si="281"/>
        <v>139223.39502522125</v>
      </c>
      <c r="AZ103" s="19">
        <f t="shared" si="281"/>
        <v>142007.86292572567</v>
      </c>
      <c r="BA103" s="19">
        <f t="shared" si="281"/>
        <v>144848.02018424019</v>
      </c>
      <c r="BB103" s="19">
        <f t="shared" si="281"/>
        <v>147744.98058792501</v>
      </c>
      <c r="BC103" s="19">
        <f t="shared" si="281"/>
        <v>150699.88019968351</v>
      </c>
      <c r="BD103" s="19">
        <f t="shared" si="281"/>
        <v>153713.87780367717</v>
      </c>
      <c r="BE103" s="19">
        <f t="shared" si="281"/>
        <v>156788.1553597507</v>
      </c>
      <c r="BF103" s="19">
        <f t="shared" si="281"/>
        <v>159923.91846694573</v>
      </c>
      <c r="BG103" s="19">
        <f t="shared" si="281"/>
        <v>163122.39683628464</v>
      </c>
      <c r="BH103" s="19">
        <f t="shared" si="281"/>
        <v>166384.84477301032</v>
      </c>
      <c r="BI103" s="19">
        <f t="shared" si="281"/>
        <v>169712.54166847054</v>
      </c>
      <c r="BJ103" s="19">
        <f t="shared" si="281"/>
        <v>173106.79250183995</v>
      </c>
      <c r="BK103" s="19">
        <f t="shared" si="281"/>
        <v>176568.92835187676</v>
      </c>
      <c r="BL103" s="19">
        <f t="shared" si="281"/>
        <v>180100.30691891431</v>
      </c>
      <c r="BM103" s="19">
        <f t="shared" si="281"/>
        <v>183702.3130572926</v>
      </c>
      <c r="BN103" s="19">
        <f t="shared" si="281"/>
        <v>187376.35931843845</v>
      </c>
      <c r="BO103" s="19">
        <f t="shared" si="281"/>
        <v>191123.88650480722</v>
      </c>
      <c r="BP103" s="19">
        <f t="shared" si="281"/>
        <v>194946.36423490336</v>
      </c>
      <c r="BQ103" s="19">
        <f t="shared" si="281"/>
        <v>198845.29151960142</v>
      </c>
      <c r="BR103" s="19">
        <f t="shared" si="281"/>
        <v>202822.19734999345</v>
      </c>
      <c r="BS103" s="19">
        <f t="shared" si="281"/>
        <v>206878.64129699333</v>
      </c>
      <c r="BT103" s="19">
        <f t="shared" si="281"/>
        <v>211016.21412293319</v>
      </c>
      <c r="BU103" s="19">
        <f t="shared" si="281"/>
        <v>215236.53840539185</v>
      </c>
      <c r="BV103" s="19">
        <f t="shared" si="281"/>
        <v>219541.26917349969</v>
      </c>
      <c r="BW103" s="19">
        <f t="shared" si="281"/>
        <v>223932.09455696968</v>
      </c>
      <c r="BX103" s="19">
        <f t="shared" si="281"/>
        <v>228410.73644810906</v>
      </c>
      <c r="BY103" s="19">
        <f t="shared" si="281"/>
        <v>232978.95117707126</v>
      </c>
      <c r="BZ103" s="19">
        <f t="shared" si="281"/>
        <v>237638.53020061267</v>
      </c>
      <c r="CA103" s="19">
        <f t="shared" si="281"/>
        <v>242391.30080462495</v>
      </c>
      <c r="CB103" s="19">
        <f t="shared" si="281"/>
        <v>247239.12682071744</v>
      </c>
      <c r="CC103" s="19">
        <f t="shared" si="281"/>
        <v>252183.90935713181</v>
      </c>
      <c r="CD103" s="19">
        <f t="shared" si="281"/>
        <v>257227.58754427446</v>
      </c>
      <c r="CE103" s="19">
        <f t="shared" si="281"/>
        <v>262372.13929515996</v>
      </c>
      <c r="CF103" s="19">
        <f t="shared" si="281"/>
        <v>267619.58208106318</v>
      </c>
      <c r="CG103" s="19">
        <f t="shared" si="281"/>
        <v>272971.97372268443</v>
      </c>
      <c r="CH103" s="19">
        <f t="shared" si="281"/>
        <v>278431.41319713811</v>
      </c>
      <c r="CI103" s="19">
        <f t="shared" si="281"/>
        <v>284000.04146108089</v>
      </c>
      <c r="CJ103" s="19">
        <f t="shared" si="281"/>
        <v>289680.04229030252</v>
      </c>
      <c r="CK103" s="19">
        <f t="shared" si="281"/>
        <v>295473.64313610859</v>
      </c>
      <c r="CL103" s="19"/>
    </row>
    <row r="104" spans="5:90" x14ac:dyDescent="0.25">
      <c r="E104" s="27" t="s">
        <v>31</v>
      </c>
      <c r="F104" s="17">
        <v>9</v>
      </c>
      <c r="G104" s="17">
        <v>18</v>
      </c>
      <c r="H104" s="18">
        <v>61683</v>
      </c>
      <c r="I104" s="18">
        <v>62917</v>
      </c>
      <c r="J104" s="18">
        <v>64175</v>
      </c>
      <c r="K104" s="18">
        <v>65459</v>
      </c>
      <c r="L104" s="18">
        <v>66768</v>
      </c>
      <c r="M104" s="19">
        <f t="shared" ref="M104:R104" si="282">L104*(1+M$4)</f>
        <v>68103.360000000001</v>
      </c>
      <c r="N104" s="19">
        <f t="shared" si="282"/>
        <v>69465.427200000006</v>
      </c>
      <c r="O104" s="19">
        <f t="shared" si="282"/>
        <v>70854.735744000005</v>
      </c>
      <c r="P104" s="19">
        <f t="shared" si="282"/>
        <v>72271.830458880009</v>
      </c>
      <c r="Q104" s="19">
        <f t="shared" si="282"/>
        <v>73717.267068057612</v>
      </c>
      <c r="R104" s="19">
        <f t="shared" si="282"/>
        <v>75191.612409418769</v>
      </c>
      <c r="S104" s="19">
        <f t="shared" ref="S104:AP104" si="283">R104*(1+S$4)</f>
        <v>76695.44465760715</v>
      </c>
      <c r="T104" s="19">
        <f t="shared" si="283"/>
        <v>78229.35355075929</v>
      </c>
      <c r="U104" s="19">
        <f t="shared" si="283"/>
        <v>79793.940621774484</v>
      </c>
      <c r="V104" s="19">
        <f t="shared" si="283"/>
        <v>81389.819434209974</v>
      </c>
      <c r="W104" s="19">
        <f t="shared" si="283"/>
        <v>83017.615822894179</v>
      </c>
      <c r="X104" s="19">
        <f t="shared" si="283"/>
        <v>84677.968139352059</v>
      </c>
      <c r="Y104" s="19">
        <f t="shared" si="283"/>
        <v>86371.527502139099</v>
      </c>
      <c r="Z104" s="19">
        <f t="shared" si="283"/>
        <v>88098.958052181886</v>
      </c>
      <c r="AA104" s="19">
        <f t="shared" si="283"/>
        <v>89860.937213225523</v>
      </c>
      <c r="AB104" s="19">
        <f t="shared" si="283"/>
        <v>91658.155957490031</v>
      </c>
      <c r="AC104" s="19">
        <f t="shared" si="283"/>
        <v>93491.319076639833</v>
      </c>
      <c r="AD104" s="19">
        <f t="shared" si="283"/>
        <v>95361.145458172628</v>
      </c>
      <c r="AE104" s="19">
        <f t="shared" si="283"/>
        <v>97268.368367336079</v>
      </c>
      <c r="AF104" s="19">
        <f t="shared" si="283"/>
        <v>99213.735734682807</v>
      </c>
      <c r="AG104" s="19">
        <f t="shared" si="283"/>
        <v>101198.01044937647</v>
      </c>
      <c r="AH104" s="19">
        <f t="shared" si="283"/>
        <v>103221.97065836399</v>
      </c>
      <c r="AI104" s="19">
        <f t="shared" si="283"/>
        <v>105286.41007153128</v>
      </c>
      <c r="AJ104" s="19">
        <f t="shared" si="283"/>
        <v>107392.13827296191</v>
      </c>
      <c r="AK104" s="19">
        <f t="shared" si="283"/>
        <v>109539.98103842115</v>
      </c>
      <c r="AL104" s="19">
        <f t="shared" si="283"/>
        <v>111730.78065918956</v>
      </c>
      <c r="AM104" s="19">
        <f t="shared" si="283"/>
        <v>113965.39627237336</v>
      </c>
      <c r="AN104" s="19">
        <f t="shared" si="283"/>
        <v>116244.70419782083</v>
      </c>
      <c r="AO104" s="19">
        <f t="shared" si="283"/>
        <v>118569.59828177725</v>
      </c>
      <c r="AP104" s="19">
        <f t="shared" si="283"/>
        <v>120940.99024741279</v>
      </c>
      <c r="AQ104" s="19">
        <f t="shared" ref="AQ104:CK104" si="284">AP104*(1+AQ$4)</f>
        <v>123359.81005236105</v>
      </c>
      <c r="AR104" s="19">
        <f t="shared" si="284"/>
        <v>125827.00625340827</v>
      </c>
      <c r="AS104" s="19">
        <f t="shared" si="284"/>
        <v>128343.54637847643</v>
      </c>
      <c r="AT104" s="19">
        <f t="shared" si="284"/>
        <v>130910.41730604596</v>
      </c>
      <c r="AU104" s="19">
        <f t="shared" si="284"/>
        <v>133528.62565216687</v>
      </c>
      <c r="AV104" s="19">
        <f t="shared" si="284"/>
        <v>136199.1981652102</v>
      </c>
      <c r="AW104" s="19">
        <f t="shared" si="284"/>
        <v>138923.1821285144</v>
      </c>
      <c r="AX104" s="19">
        <f t="shared" si="284"/>
        <v>141701.64577108467</v>
      </c>
      <c r="AY104" s="19">
        <f t="shared" si="284"/>
        <v>144535.67868650638</v>
      </c>
      <c r="AZ104" s="19">
        <f t="shared" si="284"/>
        <v>147426.39226023652</v>
      </c>
      <c r="BA104" s="19">
        <f t="shared" si="284"/>
        <v>150374.92010544124</v>
      </c>
      <c r="BB104" s="19">
        <f t="shared" si="284"/>
        <v>153382.41850755006</v>
      </c>
      <c r="BC104" s="19">
        <f t="shared" si="284"/>
        <v>156450.06687770106</v>
      </c>
      <c r="BD104" s="19">
        <f t="shared" si="284"/>
        <v>159579.06821525507</v>
      </c>
      <c r="BE104" s="19">
        <f t="shared" si="284"/>
        <v>162770.64957956018</v>
      </c>
      <c r="BF104" s="19">
        <f t="shared" si="284"/>
        <v>166026.06257115139</v>
      </c>
      <c r="BG104" s="19">
        <f t="shared" si="284"/>
        <v>169346.58382257441</v>
      </c>
      <c r="BH104" s="19">
        <f t="shared" si="284"/>
        <v>172733.5154990259</v>
      </c>
      <c r="BI104" s="19">
        <f t="shared" si="284"/>
        <v>176188.18580900642</v>
      </c>
      <c r="BJ104" s="19">
        <f t="shared" si="284"/>
        <v>179711.94952518656</v>
      </c>
      <c r="BK104" s="19">
        <f t="shared" si="284"/>
        <v>183306.1885156903</v>
      </c>
      <c r="BL104" s="19">
        <f t="shared" si="284"/>
        <v>186972.3122860041</v>
      </c>
      <c r="BM104" s="19">
        <f t="shared" si="284"/>
        <v>190711.75853172419</v>
      </c>
      <c r="BN104" s="19">
        <f t="shared" si="284"/>
        <v>194525.99370235868</v>
      </c>
      <c r="BO104" s="19">
        <f t="shared" si="284"/>
        <v>198416.51357640585</v>
      </c>
      <c r="BP104" s="19">
        <f t="shared" si="284"/>
        <v>202384.84384793398</v>
      </c>
      <c r="BQ104" s="19">
        <f t="shared" si="284"/>
        <v>206432.54072489266</v>
      </c>
      <c r="BR104" s="19">
        <f t="shared" si="284"/>
        <v>210561.19153939051</v>
      </c>
      <c r="BS104" s="19">
        <f t="shared" si="284"/>
        <v>214772.41537017832</v>
      </c>
      <c r="BT104" s="19">
        <f t="shared" si="284"/>
        <v>219067.86367758189</v>
      </c>
      <c r="BU104" s="19">
        <f t="shared" si="284"/>
        <v>223449.22095113352</v>
      </c>
      <c r="BV104" s="19">
        <f t="shared" si="284"/>
        <v>227918.20537015621</v>
      </c>
      <c r="BW104" s="19">
        <f t="shared" si="284"/>
        <v>232476.56947755933</v>
      </c>
      <c r="BX104" s="19">
        <f t="shared" si="284"/>
        <v>237126.10086711051</v>
      </c>
      <c r="BY104" s="19">
        <f t="shared" si="284"/>
        <v>241868.62288445272</v>
      </c>
      <c r="BZ104" s="19">
        <f t="shared" si="284"/>
        <v>246705.99534214177</v>
      </c>
      <c r="CA104" s="19">
        <f t="shared" si="284"/>
        <v>251640.11524898463</v>
      </c>
      <c r="CB104" s="19">
        <f t="shared" si="284"/>
        <v>256672.91755396433</v>
      </c>
      <c r="CC104" s="19">
        <f t="shared" si="284"/>
        <v>261806.37590504362</v>
      </c>
      <c r="CD104" s="19">
        <f t="shared" si="284"/>
        <v>267042.50342314452</v>
      </c>
      <c r="CE104" s="19">
        <f t="shared" si="284"/>
        <v>272383.35349160741</v>
      </c>
      <c r="CF104" s="19">
        <f t="shared" si="284"/>
        <v>277831.02056143957</v>
      </c>
      <c r="CG104" s="19">
        <f t="shared" si="284"/>
        <v>283387.64097266836</v>
      </c>
      <c r="CH104" s="19">
        <f t="shared" si="284"/>
        <v>289055.39379212173</v>
      </c>
      <c r="CI104" s="19">
        <f t="shared" si="284"/>
        <v>294836.50166796416</v>
      </c>
      <c r="CJ104" s="19">
        <f t="shared" si="284"/>
        <v>300733.23170132347</v>
      </c>
      <c r="CK104" s="19">
        <f t="shared" si="284"/>
        <v>306747.89633534994</v>
      </c>
      <c r="CL104" s="19"/>
    </row>
    <row r="105" spans="5:90" x14ac:dyDescent="0.25">
      <c r="E105" s="27" t="s">
        <v>31</v>
      </c>
      <c r="F105" s="17">
        <v>10</v>
      </c>
      <c r="G105" s="17">
        <v>18</v>
      </c>
      <c r="H105" s="18">
        <v>64047</v>
      </c>
      <c r="I105" s="18">
        <v>65328</v>
      </c>
      <c r="J105" s="18">
        <v>66635</v>
      </c>
      <c r="K105" s="18">
        <v>67968</v>
      </c>
      <c r="L105" s="18">
        <v>69327</v>
      </c>
      <c r="M105" s="19">
        <f t="shared" ref="M105:R105" si="285">L105*(1+M$4)</f>
        <v>70713.540000000008</v>
      </c>
      <c r="N105" s="19">
        <f t="shared" si="285"/>
        <v>72127.810800000007</v>
      </c>
      <c r="O105" s="19">
        <f t="shared" si="285"/>
        <v>73570.367016000004</v>
      </c>
      <c r="P105" s="19">
        <f t="shared" si="285"/>
        <v>75041.774356320006</v>
      </c>
      <c r="Q105" s="19">
        <f t="shared" si="285"/>
        <v>76542.609843446407</v>
      </c>
      <c r="R105" s="19">
        <f t="shared" si="285"/>
        <v>78073.462040315339</v>
      </c>
      <c r="S105" s="19">
        <f t="shared" ref="S105:AP105" si="286">R105*(1+S$4)</f>
        <v>79634.931281121651</v>
      </c>
      <c r="T105" s="19">
        <f t="shared" si="286"/>
        <v>81227.629906744085</v>
      </c>
      <c r="U105" s="19">
        <f t="shared" si="286"/>
        <v>82852.182504878961</v>
      </c>
      <c r="V105" s="19">
        <f t="shared" si="286"/>
        <v>84509.226154976539</v>
      </c>
      <c r="W105" s="19">
        <f t="shared" si="286"/>
        <v>86199.410678076078</v>
      </c>
      <c r="X105" s="19">
        <f t="shared" si="286"/>
        <v>87923.398891637597</v>
      </c>
      <c r="Y105" s="19">
        <f t="shared" si="286"/>
        <v>89681.866869470352</v>
      </c>
      <c r="Z105" s="19">
        <f t="shared" si="286"/>
        <v>91475.504206859754</v>
      </c>
      <c r="AA105" s="19">
        <f t="shared" si="286"/>
        <v>93305.014290996944</v>
      </c>
      <c r="AB105" s="19">
        <f t="shared" si="286"/>
        <v>95171.114576816879</v>
      </c>
      <c r="AC105" s="19">
        <f t="shared" si="286"/>
        <v>97074.536868353214</v>
      </c>
      <c r="AD105" s="19">
        <f t="shared" si="286"/>
        <v>99016.027605720286</v>
      </c>
      <c r="AE105" s="19">
        <f t="shared" si="286"/>
        <v>100996.3481578347</v>
      </c>
      <c r="AF105" s="19">
        <f t="shared" si="286"/>
        <v>103016.2751209914</v>
      </c>
      <c r="AG105" s="19">
        <f t="shared" si="286"/>
        <v>105076.60062341123</v>
      </c>
      <c r="AH105" s="19">
        <f t="shared" si="286"/>
        <v>107178.13263587946</v>
      </c>
      <c r="AI105" s="19">
        <f t="shared" si="286"/>
        <v>109321.69528859705</v>
      </c>
      <c r="AJ105" s="19">
        <f t="shared" si="286"/>
        <v>111508.129194369</v>
      </c>
      <c r="AK105" s="19">
        <f t="shared" si="286"/>
        <v>113738.29177825639</v>
      </c>
      <c r="AL105" s="19">
        <f t="shared" si="286"/>
        <v>116013.05761382153</v>
      </c>
      <c r="AM105" s="19">
        <f t="shared" si="286"/>
        <v>118333.31876609796</v>
      </c>
      <c r="AN105" s="19">
        <f t="shared" si="286"/>
        <v>120699.98514141992</v>
      </c>
      <c r="AO105" s="19">
        <f t="shared" si="286"/>
        <v>123113.98484424832</v>
      </c>
      <c r="AP105" s="19">
        <f t="shared" si="286"/>
        <v>125576.26454113329</v>
      </c>
      <c r="AQ105" s="19">
        <f t="shared" ref="AQ105:CK105" si="287">AP105*(1+AQ$4)</f>
        <v>128087.78983195596</v>
      </c>
      <c r="AR105" s="19">
        <f t="shared" si="287"/>
        <v>130649.54562859508</v>
      </c>
      <c r="AS105" s="19">
        <f t="shared" si="287"/>
        <v>133262.53654116698</v>
      </c>
      <c r="AT105" s="19">
        <f t="shared" si="287"/>
        <v>135927.78727199032</v>
      </c>
      <c r="AU105" s="19">
        <f t="shared" si="287"/>
        <v>138646.34301743013</v>
      </c>
      <c r="AV105" s="19">
        <f t="shared" si="287"/>
        <v>141419.26987777874</v>
      </c>
      <c r="AW105" s="19">
        <f t="shared" si="287"/>
        <v>144247.65527533431</v>
      </c>
      <c r="AX105" s="19">
        <f t="shared" si="287"/>
        <v>147132.608380841</v>
      </c>
      <c r="AY105" s="19">
        <f t="shared" si="287"/>
        <v>150075.26054845782</v>
      </c>
      <c r="AZ105" s="19">
        <f t="shared" si="287"/>
        <v>153076.76575942698</v>
      </c>
      <c r="BA105" s="19">
        <f t="shared" si="287"/>
        <v>156138.30107461553</v>
      </c>
      <c r="BB105" s="19">
        <f t="shared" si="287"/>
        <v>159261.06709610784</v>
      </c>
      <c r="BC105" s="19">
        <f t="shared" si="287"/>
        <v>162446.28843802999</v>
      </c>
      <c r="BD105" s="19">
        <f t="shared" si="287"/>
        <v>165695.21420679061</v>
      </c>
      <c r="BE105" s="19">
        <f t="shared" si="287"/>
        <v>169009.11849092643</v>
      </c>
      <c r="BF105" s="19">
        <f t="shared" si="287"/>
        <v>172389.30086074496</v>
      </c>
      <c r="BG105" s="19">
        <f t="shared" si="287"/>
        <v>175837.08687795987</v>
      </c>
      <c r="BH105" s="19">
        <f t="shared" si="287"/>
        <v>179353.82861551907</v>
      </c>
      <c r="BI105" s="19">
        <f t="shared" si="287"/>
        <v>182940.90518782946</v>
      </c>
      <c r="BJ105" s="19">
        <f t="shared" si="287"/>
        <v>186599.72329158604</v>
      </c>
      <c r="BK105" s="19">
        <f t="shared" si="287"/>
        <v>190331.71775741776</v>
      </c>
      <c r="BL105" s="19">
        <f t="shared" si="287"/>
        <v>194138.35211256612</v>
      </c>
      <c r="BM105" s="19">
        <f t="shared" si="287"/>
        <v>198021.11915481745</v>
      </c>
      <c r="BN105" s="19">
        <f t="shared" si="287"/>
        <v>201981.54153791381</v>
      </c>
      <c r="BO105" s="19">
        <f t="shared" si="287"/>
        <v>206021.17236867209</v>
      </c>
      <c r="BP105" s="19">
        <f t="shared" si="287"/>
        <v>210141.59581604553</v>
      </c>
      <c r="BQ105" s="19">
        <f t="shared" si="287"/>
        <v>214344.42773236646</v>
      </c>
      <c r="BR105" s="19">
        <f t="shared" si="287"/>
        <v>218631.31628701379</v>
      </c>
      <c r="BS105" s="19">
        <f t="shared" si="287"/>
        <v>223003.94261275406</v>
      </c>
      <c r="BT105" s="19">
        <f t="shared" si="287"/>
        <v>227464.02146500914</v>
      </c>
      <c r="BU105" s="19">
        <f t="shared" si="287"/>
        <v>232013.30189430932</v>
      </c>
      <c r="BV105" s="19">
        <f t="shared" si="287"/>
        <v>236653.5679321955</v>
      </c>
      <c r="BW105" s="19">
        <f t="shared" si="287"/>
        <v>241386.6392908394</v>
      </c>
      <c r="BX105" s="19">
        <f t="shared" si="287"/>
        <v>246214.3720766562</v>
      </c>
      <c r="BY105" s="19">
        <f t="shared" si="287"/>
        <v>251138.65951818932</v>
      </c>
      <c r="BZ105" s="19">
        <f t="shared" si="287"/>
        <v>256161.43270855313</v>
      </c>
      <c r="CA105" s="19">
        <f t="shared" si="287"/>
        <v>261284.6613627242</v>
      </c>
      <c r="CB105" s="19">
        <f t="shared" si="287"/>
        <v>266510.3545899787</v>
      </c>
      <c r="CC105" s="19">
        <f t="shared" si="287"/>
        <v>271840.56168177829</v>
      </c>
      <c r="CD105" s="19">
        <f t="shared" si="287"/>
        <v>277277.37291541387</v>
      </c>
      <c r="CE105" s="19">
        <f t="shared" si="287"/>
        <v>282822.92037372215</v>
      </c>
      <c r="CF105" s="19">
        <f t="shared" si="287"/>
        <v>288479.3787811966</v>
      </c>
      <c r="CG105" s="19">
        <f t="shared" si="287"/>
        <v>294248.96635682054</v>
      </c>
      <c r="CH105" s="19">
        <f t="shared" si="287"/>
        <v>300133.94568395696</v>
      </c>
      <c r="CI105" s="19">
        <f t="shared" si="287"/>
        <v>306136.62459763611</v>
      </c>
      <c r="CJ105" s="19">
        <f t="shared" si="287"/>
        <v>312259.35708958883</v>
      </c>
      <c r="CK105" s="19">
        <f t="shared" si="287"/>
        <v>318504.54423138063</v>
      </c>
      <c r="CL105" s="19"/>
    </row>
    <row r="106" spans="5:90" x14ac:dyDescent="0.25">
      <c r="E106" s="27" t="s">
        <v>31</v>
      </c>
      <c r="F106" s="17">
        <v>11</v>
      </c>
      <c r="G106" s="17">
        <v>18</v>
      </c>
      <c r="H106" s="18">
        <v>66512</v>
      </c>
      <c r="I106" s="18">
        <v>67842</v>
      </c>
      <c r="J106" s="18">
        <v>69199</v>
      </c>
      <c r="K106" s="18">
        <v>70583</v>
      </c>
      <c r="L106" s="18">
        <v>71995</v>
      </c>
      <c r="M106" s="19">
        <f t="shared" ref="M106:R106" si="288">L106*(1+M$4)</f>
        <v>73434.899999999994</v>
      </c>
      <c r="N106" s="19">
        <f t="shared" si="288"/>
        <v>74903.597999999998</v>
      </c>
      <c r="O106" s="19">
        <f t="shared" si="288"/>
        <v>76401.669959999999</v>
      </c>
      <c r="P106" s="19">
        <f t="shared" si="288"/>
        <v>77929.703359199993</v>
      </c>
      <c r="Q106" s="19">
        <f t="shared" si="288"/>
        <v>79488.297426384001</v>
      </c>
      <c r="R106" s="19">
        <f t="shared" si="288"/>
        <v>81078.063374911682</v>
      </c>
      <c r="S106" s="19">
        <f t="shared" ref="S106:AP106" si="289">R106*(1+S$4)</f>
        <v>82699.624642409923</v>
      </c>
      <c r="T106" s="19">
        <f t="shared" si="289"/>
        <v>84353.61713525813</v>
      </c>
      <c r="U106" s="19">
        <f t="shared" si="289"/>
        <v>86040.6894779633</v>
      </c>
      <c r="V106" s="19">
        <f t="shared" si="289"/>
        <v>87761.503267522567</v>
      </c>
      <c r="W106" s="19">
        <f t="shared" si="289"/>
        <v>89516.733332873016</v>
      </c>
      <c r="X106" s="19">
        <f t="shared" si="289"/>
        <v>91307.067999530482</v>
      </c>
      <c r="Y106" s="19">
        <f t="shared" si="289"/>
        <v>93133.20935952109</v>
      </c>
      <c r="Z106" s="19">
        <f t="shared" si="289"/>
        <v>94995.873546711518</v>
      </c>
      <c r="AA106" s="19">
        <f t="shared" si="289"/>
        <v>96895.791017645752</v>
      </c>
      <c r="AB106" s="19">
        <f t="shared" si="289"/>
        <v>98833.706837998674</v>
      </c>
      <c r="AC106" s="19">
        <f t="shared" si="289"/>
        <v>100810.38097475865</v>
      </c>
      <c r="AD106" s="19">
        <f t="shared" si="289"/>
        <v>102826.58859425383</v>
      </c>
      <c r="AE106" s="19">
        <f t="shared" si="289"/>
        <v>104883.12036613892</v>
      </c>
      <c r="AF106" s="19">
        <f t="shared" si="289"/>
        <v>106980.7827734617</v>
      </c>
      <c r="AG106" s="19">
        <f t="shared" si="289"/>
        <v>109120.39842893094</v>
      </c>
      <c r="AH106" s="19">
        <f t="shared" si="289"/>
        <v>111302.80639750957</v>
      </c>
      <c r="AI106" s="19">
        <f t="shared" si="289"/>
        <v>113528.86252545977</v>
      </c>
      <c r="AJ106" s="19">
        <f t="shared" si="289"/>
        <v>115799.43977596897</v>
      </c>
      <c r="AK106" s="19">
        <f t="shared" si="289"/>
        <v>118115.42857148836</v>
      </c>
      <c r="AL106" s="19">
        <f t="shared" si="289"/>
        <v>120477.73714291812</v>
      </c>
      <c r="AM106" s="19">
        <f t="shared" si="289"/>
        <v>122887.29188577649</v>
      </c>
      <c r="AN106" s="19">
        <f t="shared" si="289"/>
        <v>125345.03772349202</v>
      </c>
      <c r="AO106" s="19">
        <f t="shared" si="289"/>
        <v>127851.93847796186</v>
      </c>
      <c r="AP106" s="19">
        <f t="shared" si="289"/>
        <v>130408.97724752109</v>
      </c>
      <c r="AQ106" s="19">
        <f t="shared" ref="AQ106:CK106" si="290">AP106*(1+AQ$4)</f>
        <v>133017.15679247151</v>
      </c>
      <c r="AR106" s="19">
        <f t="shared" si="290"/>
        <v>135677.49992832093</v>
      </c>
      <c r="AS106" s="19">
        <f t="shared" si="290"/>
        <v>138391.04992688735</v>
      </c>
      <c r="AT106" s="19">
        <f t="shared" si="290"/>
        <v>141158.87092542512</v>
      </c>
      <c r="AU106" s="19">
        <f t="shared" si="290"/>
        <v>143982.04834393362</v>
      </c>
      <c r="AV106" s="19">
        <f t="shared" si="290"/>
        <v>146861.6893108123</v>
      </c>
      <c r="AW106" s="19">
        <f t="shared" si="290"/>
        <v>149798.92309702854</v>
      </c>
      <c r="AX106" s="19">
        <f t="shared" si="290"/>
        <v>152794.90155896911</v>
      </c>
      <c r="AY106" s="19">
        <f t="shared" si="290"/>
        <v>155850.7995901485</v>
      </c>
      <c r="AZ106" s="19">
        <f t="shared" si="290"/>
        <v>158967.81558195146</v>
      </c>
      <c r="BA106" s="19">
        <f t="shared" si="290"/>
        <v>162147.17189359051</v>
      </c>
      <c r="BB106" s="19">
        <f t="shared" si="290"/>
        <v>165390.11533146232</v>
      </c>
      <c r="BC106" s="19">
        <f t="shared" si="290"/>
        <v>168697.91763809157</v>
      </c>
      <c r="BD106" s="19">
        <f t="shared" si="290"/>
        <v>172071.87599085341</v>
      </c>
      <c r="BE106" s="19">
        <f t="shared" si="290"/>
        <v>175513.31351067047</v>
      </c>
      <c r="BF106" s="19">
        <f t="shared" si="290"/>
        <v>179023.57978088388</v>
      </c>
      <c r="BG106" s="19">
        <f t="shared" si="290"/>
        <v>182604.05137650156</v>
      </c>
      <c r="BH106" s="19">
        <f t="shared" si="290"/>
        <v>186256.13240403161</v>
      </c>
      <c r="BI106" s="19">
        <f t="shared" si="290"/>
        <v>189981.25505211225</v>
      </c>
      <c r="BJ106" s="19">
        <f t="shared" si="290"/>
        <v>193780.88015315449</v>
      </c>
      <c r="BK106" s="19">
        <f t="shared" si="290"/>
        <v>197656.49775621758</v>
      </c>
      <c r="BL106" s="19">
        <f t="shared" si="290"/>
        <v>201609.62771134192</v>
      </c>
      <c r="BM106" s="19">
        <f t="shared" si="290"/>
        <v>205641.82026556876</v>
      </c>
      <c r="BN106" s="19">
        <f t="shared" si="290"/>
        <v>209754.65667088015</v>
      </c>
      <c r="BO106" s="19">
        <f t="shared" si="290"/>
        <v>213949.74980429775</v>
      </c>
      <c r="BP106" s="19">
        <f t="shared" si="290"/>
        <v>218228.74480038372</v>
      </c>
      <c r="BQ106" s="19">
        <f t="shared" si="290"/>
        <v>222593.31969639141</v>
      </c>
      <c r="BR106" s="19">
        <f t="shared" si="290"/>
        <v>227045.18609031924</v>
      </c>
      <c r="BS106" s="19">
        <f t="shared" si="290"/>
        <v>231586.08981212563</v>
      </c>
      <c r="BT106" s="19">
        <f t="shared" si="290"/>
        <v>236217.81160836815</v>
      </c>
      <c r="BU106" s="19">
        <f t="shared" si="290"/>
        <v>240942.16784053552</v>
      </c>
      <c r="BV106" s="19">
        <f t="shared" si="290"/>
        <v>245761.01119734623</v>
      </c>
      <c r="BW106" s="19">
        <f t="shared" si="290"/>
        <v>250676.23142129317</v>
      </c>
      <c r="BX106" s="19">
        <f t="shared" si="290"/>
        <v>255689.75604971903</v>
      </c>
      <c r="BY106" s="19">
        <f t="shared" si="290"/>
        <v>260803.55117071341</v>
      </c>
      <c r="BZ106" s="19">
        <f t="shared" si="290"/>
        <v>266019.6221941277</v>
      </c>
      <c r="CA106" s="19">
        <f t="shared" si="290"/>
        <v>271340.01463801024</v>
      </c>
      <c r="CB106" s="19">
        <f t="shared" si="290"/>
        <v>276766.81493077043</v>
      </c>
      <c r="CC106" s="19">
        <f t="shared" si="290"/>
        <v>282302.15122938587</v>
      </c>
      <c r="CD106" s="19">
        <f t="shared" si="290"/>
        <v>287948.1942539736</v>
      </c>
      <c r="CE106" s="19">
        <f t="shared" si="290"/>
        <v>293707.15813905309</v>
      </c>
      <c r="CF106" s="19">
        <f t="shared" si="290"/>
        <v>299581.30130183417</v>
      </c>
      <c r="CG106" s="19">
        <f t="shared" si="290"/>
        <v>305572.92732787086</v>
      </c>
      <c r="CH106" s="19">
        <f t="shared" si="290"/>
        <v>311684.38587442826</v>
      </c>
      <c r="CI106" s="19">
        <f t="shared" si="290"/>
        <v>317918.07359191682</v>
      </c>
      <c r="CJ106" s="19">
        <f t="shared" si="290"/>
        <v>324276.43506375514</v>
      </c>
      <c r="CK106" s="19">
        <f t="shared" si="290"/>
        <v>330761.96376503026</v>
      </c>
      <c r="CL106" s="19"/>
    </row>
    <row r="107" spans="5:90" x14ac:dyDescent="0.25">
      <c r="E107" s="27" t="s">
        <v>31</v>
      </c>
      <c r="F107" s="17">
        <v>12</v>
      </c>
      <c r="G107" s="17">
        <v>18</v>
      </c>
      <c r="H107" s="18">
        <v>69062</v>
      </c>
      <c r="I107" s="18">
        <v>70443</v>
      </c>
      <c r="J107" s="18">
        <v>71852</v>
      </c>
      <c r="K107" s="18">
        <v>73289</v>
      </c>
      <c r="L107" s="18">
        <v>74755</v>
      </c>
      <c r="M107" s="19">
        <f t="shared" ref="M107:R107" si="291">L107*(1+M$4)</f>
        <v>76250.100000000006</v>
      </c>
      <c r="N107" s="19">
        <f t="shared" si="291"/>
        <v>77775.102000000014</v>
      </c>
      <c r="O107" s="19">
        <f t="shared" si="291"/>
        <v>79330.60404000002</v>
      </c>
      <c r="P107" s="19">
        <f t="shared" si="291"/>
        <v>80917.216120800018</v>
      </c>
      <c r="Q107" s="19">
        <f t="shared" si="291"/>
        <v>82535.560443216018</v>
      </c>
      <c r="R107" s="19">
        <f t="shared" si="291"/>
        <v>84186.271652080337</v>
      </c>
      <c r="S107" s="19">
        <f t="shared" ref="S107:AP107" si="292">R107*(1+S$4)</f>
        <v>85869.99708512194</v>
      </c>
      <c r="T107" s="19">
        <f t="shared" si="292"/>
        <v>87587.397026824387</v>
      </c>
      <c r="U107" s="19">
        <f t="shared" si="292"/>
        <v>89339.144967360873</v>
      </c>
      <c r="V107" s="19">
        <f t="shared" si="292"/>
        <v>91125.927866708094</v>
      </c>
      <c r="W107" s="19">
        <f t="shared" si="292"/>
        <v>92948.446424042253</v>
      </c>
      <c r="X107" s="19">
        <f t="shared" si="292"/>
        <v>94807.415352523094</v>
      </c>
      <c r="Y107" s="19">
        <f t="shared" si="292"/>
        <v>96703.563659573556</v>
      </c>
      <c r="Z107" s="19">
        <f t="shared" si="292"/>
        <v>98637.634932765024</v>
      </c>
      <c r="AA107" s="19">
        <f t="shared" si="292"/>
        <v>100610.38763142032</v>
      </c>
      <c r="AB107" s="19">
        <f t="shared" si="292"/>
        <v>102622.59538404873</v>
      </c>
      <c r="AC107" s="19">
        <f t="shared" si="292"/>
        <v>104675.04729172972</v>
      </c>
      <c r="AD107" s="19">
        <f t="shared" si="292"/>
        <v>106768.54823756432</v>
      </c>
      <c r="AE107" s="19">
        <f t="shared" si="292"/>
        <v>108903.91920231561</v>
      </c>
      <c r="AF107" s="19">
        <f t="shared" si="292"/>
        <v>111081.99758636192</v>
      </c>
      <c r="AG107" s="19">
        <f t="shared" si="292"/>
        <v>113303.63753808915</v>
      </c>
      <c r="AH107" s="19">
        <f t="shared" si="292"/>
        <v>115569.71028885094</v>
      </c>
      <c r="AI107" s="19">
        <f t="shared" si="292"/>
        <v>117881.10449462796</v>
      </c>
      <c r="AJ107" s="19">
        <f t="shared" si="292"/>
        <v>120238.72658452053</v>
      </c>
      <c r="AK107" s="19">
        <f t="shared" si="292"/>
        <v>122643.50111621094</v>
      </c>
      <c r="AL107" s="19">
        <f t="shared" si="292"/>
        <v>125096.37113853516</v>
      </c>
      <c r="AM107" s="19">
        <f t="shared" si="292"/>
        <v>127598.29856130587</v>
      </c>
      <c r="AN107" s="19">
        <f t="shared" si="292"/>
        <v>130150.26453253199</v>
      </c>
      <c r="AO107" s="19">
        <f t="shared" si="292"/>
        <v>132753.26982318264</v>
      </c>
      <c r="AP107" s="19">
        <f t="shared" si="292"/>
        <v>135408.33521964628</v>
      </c>
      <c r="AQ107" s="19">
        <f t="shared" ref="AQ107:CK107" si="293">AP107*(1+AQ$4)</f>
        <v>138116.50192403921</v>
      </c>
      <c r="AR107" s="19">
        <f t="shared" si="293"/>
        <v>140878.83196251999</v>
      </c>
      <c r="AS107" s="19">
        <f t="shared" si="293"/>
        <v>143696.40860177041</v>
      </c>
      <c r="AT107" s="19">
        <f t="shared" si="293"/>
        <v>146570.33677380582</v>
      </c>
      <c r="AU107" s="19">
        <f t="shared" si="293"/>
        <v>149501.74350928192</v>
      </c>
      <c r="AV107" s="19">
        <f t="shared" si="293"/>
        <v>152491.77837946755</v>
      </c>
      <c r="AW107" s="19">
        <f t="shared" si="293"/>
        <v>155541.6139470569</v>
      </c>
      <c r="AX107" s="19">
        <f t="shared" si="293"/>
        <v>158652.44622599805</v>
      </c>
      <c r="AY107" s="19">
        <f t="shared" si="293"/>
        <v>161825.49515051802</v>
      </c>
      <c r="AZ107" s="19">
        <f t="shared" si="293"/>
        <v>165062.00505352838</v>
      </c>
      <c r="BA107" s="19">
        <f t="shared" si="293"/>
        <v>168363.24515459896</v>
      </c>
      <c r="BB107" s="19">
        <f t="shared" si="293"/>
        <v>171730.51005769093</v>
      </c>
      <c r="BC107" s="19">
        <f t="shared" si="293"/>
        <v>175165.12025884475</v>
      </c>
      <c r="BD107" s="19">
        <f t="shared" si="293"/>
        <v>178668.42266402164</v>
      </c>
      <c r="BE107" s="19">
        <f t="shared" si="293"/>
        <v>182241.79111730208</v>
      </c>
      <c r="BF107" s="19">
        <f t="shared" si="293"/>
        <v>185886.62693964812</v>
      </c>
      <c r="BG107" s="19">
        <f t="shared" si="293"/>
        <v>189604.3594784411</v>
      </c>
      <c r="BH107" s="19">
        <f t="shared" si="293"/>
        <v>193396.44666800991</v>
      </c>
      <c r="BI107" s="19">
        <f t="shared" si="293"/>
        <v>197264.37560137012</v>
      </c>
      <c r="BJ107" s="19">
        <f t="shared" si="293"/>
        <v>201209.66311339752</v>
      </c>
      <c r="BK107" s="19">
        <f t="shared" si="293"/>
        <v>205233.85637566546</v>
      </c>
      <c r="BL107" s="19">
        <f t="shared" si="293"/>
        <v>209338.53350317877</v>
      </c>
      <c r="BM107" s="19">
        <f t="shared" si="293"/>
        <v>213525.30417324236</v>
      </c>
      <c r="BN107" s="19">
        <f t="shared" si="293"/>
        <v>217795.81025670722</v>
      </c>
      <c r="BO107" s="19">
        <f t="shared" si="293"/>
        <v>222151.72646184138</v>
      </c>
      <c r="BP107" s="19">
        <f t="shared" si="293"/>
        <v>226594.76099107822</v>
      </c>
      <c r="BQ107" s="19">
        <f t="shared" si="293"/>
        <v>231126.65621089979</v>
      </c>
      <c r="BR107" s="19">
        <f t="shared" si="293"/>
        <v>235749.18933511779</v>
      </c>
      <c r="BS107" s="19">
        <f t="shared" si="293"/>
        <v>240464.17312182015</v>
      </c>
      <c r="BT107" s="19">
        <f t="shared" si="293"/>
        <v>245273.45658425655</v>
      </c>
      <c r="BU107" s="19">
        <f t="shared" si="293"/>
        <v>250178.92571594167</v>
      </c>
      <c r="BV107" s="19">
        <f t="shared" si="293"/>
        <v>255182.5042302605</v>
      </c>
      <c r="BW107" s="19">
        <f t="shared" si="293"/>
        <v>260286.15431486571</v>
      </c>
      <c r="BX107" s="19">
        <f t="shared" si="293"/>
        <v>265491.87740116304</v>
      </c>
      <c r="BY107" s="19">
        <f t="shared" si="293"/>
        <v>270801.71494918631</v>
      </c>
      <c r="BZ107" s="19">
        <f t="shared" si="293"/>
        <v>276217.74924817006</v>
      </c>
      <c r="CA107" s="19">
        <f t="shared" si="293"/>
        <v>281742.10423313349</v>
      </c>
      <c r="CB107" s="19">
        <f t="shared" si="293"/>
        <v>287376.94631779619</v>
      </c>
      <c r="CC107" s="19">
        <f t="shared" si="293"/>
        <v>293124.48524415214</v>
      </c>
      <c r="CD107" s="19">
        <f t="shared" si="293"/>
        <v>298986.97494903521</v>
      </c>
      <c r="CE107" s="19">
        <f t="shared" si="293"/>
        <v>304966.7144480159</v>
      </c>
      <c r="CF107" s="19">
        <f t="shared" si="293"/>
        <v>311066.04873697623</v>
      </c>
      <c r="CG107" s="19">
        <f t="shared" si="293"/>
        <v>317287.36971171573</v>
      </c>
      <c r="CH107" s="19">
        <f t="shared" si="293"/>
        <v>323633.11710595002</v>
      </c>
      <c r="CI107" s="19">
        <f t="shared" si="293"/>
        <v>330105.77944806905</v>
      </c>
      <c r="CJ107" s="19">
        <f t="shared" si="293"/>
        <v>336707.89503703045</v>
      </c>
      <c r="CK107" s="19">
        <f t="shared" si="293"/>
        <v>343442.05293777108</v>
      </c>
      <c r="CL107" s="19"/>
    </row>
    <row r="108" spans="5:90" x14ac:dyDescent="0.25">
      <c r="E108" s="27" t="s">
        <v>31</v>
      </c>
      <c r="F108" s="17">
        <v>13</v>
      </c>
      <c r="G108" s="17">
        <v>18</v>
      </c>
      <c r="H108" s="18">
        <v>71732</v>
      </c>
      <c r="I108" s="18">
        <v>73167</v>
      </c>
      <c r="J108" s="18">
        <v>74630</v>
      </c>
      <c r="K108" s="18">
        <v>76123</v>
      </c>
      <c r="L108" s="18">
        <v>77645</v>
      </c>
      <c r="M108" s="19">
        <f t="shared" ref="M108:R108" si="294">L108*(1+M$4)</f>
        <v>79197.899999999994</v>
      </c>
      <c r="N108" s="19">
        <f t="shared" si="294"/>
        <v>80781.857999999993</v>
      </c>
      <c r="O108" s="19">
        <f t="shared" si="294"/>
        <v>82397.495159999991</v>
      </c>
      <c r="P108" s="19">
        <f t="shared" si="294"/>
        <v>84045.445063199993</v>
      </c>
      <c r="Q108" s="19">
        <f t="shared" si="294"/>
        <v>85726.353964463997</v>
      </c>
      <c r="R108" s="19">
        <f t="shared" si="294"/>
        <v>87440.881043753281</v>
      </c>
      <c r="S108" s="19">
        <f t="shared" ref="S108:AP108" si="295">R108*(1+S$4)</f>
        <v>89189.698664628348</v>
      </c>
      <c r="T108" s="19">
        <f t="shared" si="295"/>
        <v>90973.492637920921</v>
      </c>
      <c r="U108" s="19">
        <f t="shared" si="295"/>
        <v>92792.962490679347</v>
      </c>
      <c r="V108" s="19">
        <f t="shared" si="295"/>
        <v>94648.821740492931</v>
      </c>
      <c r="W108" s="19">
        <f t="shared" si="295"/>
        <v>96541.798175302785</v>
      </c>
      <c r="X108" s="19">
        <f t="shared" si="295"/>
        <v>98472.634138808848</v>
      </c>
      <c r="Y108" s="19">
        <f t="shared" si="295"/>
        <v>100442.08682158502</v>
      </c>
      <c r="Z108" s="19">
        <f t="shared" si="295"/>
        <v>102450.92855801672</v>
      </c>
      <c r="AA108" s="19">
        <f t="shared" si="295"/>
        <v>104499.94712917706</v>
      </c>
      <c r="AB108" s="19">
        <f t="shared" si="295"/>
        <v>106589.9460717606</v>
      </c>
      <c r="AC108" s="19">
        <f t="shared" si="295"/>
        <v>108721.74499319581</v>
      </c>
      <c r="AD108" s="19">
        <f t="shared" si="295"/>
        <v>110896.17989305973</v>
      </c>
      <c r="AE108" s="19">
        <f t="shared" si="295"/>
        <v>113114.10349092093</v>
      </c>
      <c r="AF108" s="19">
        <f t="shared" si="295"/>
        <v>115376.38556073935</v>
      </c>
      <c r="AG108" s="19">
        <f t="shared" si="295"/>
        <v>117683.91327195414</v>
      </c>
      <c r="AH108" s="19">
        <f t="shared" si="295"/>
        <v>120037.59153739322</v>
      </c>
      <c r="AI108" s="19">
        <f t="shared" si="295"/>
        <v>122438.34336814108</v>
      </c>
      <c r="AJ108" s="19">
        <f t="shared" si="295"/>
        <v>124887.1102355039</v>
      </c>
      <c r="AK108" s="19">
        <f t="shared" si="295"/>
        <v>127384.85244021399</v>
      </c>
      <c r="AL108" s="19">
        <f t="shared" si="295"/>
        <v>129932.54948901827</v>
      </c>
      <c r="AM108" s="19">
        <f t="shared" si="295"/>
        <v>132531.20047879865</v>
      </c>
      <c r="AN108" s="19">
        <f t="shared" si="295"/>
        <v>135181.82448837464</v>
      </c>
      <c r="AO108" s="19">
        <f t="shared" si="295"/>
        <v>137885.46097814213</v>
      </c>
      <c r="AP108" s="19">
        <f t="shared" si="295"/>
        <v>140643.17019770498</v>
      </c>
      <c r="AQ108" s="19">
        <f t="shared" ref="AQ108:CK108" si="296">AP108*(1+AQ$4)</f>
        <v>143456.03360165909</v>
      </c>
      <c r="AR108" s="19">
        <f t="shared" si="296"/>
        <v>146325.15427369229</v>
      </c>
      <c r="AS108" s="19">
        <f t="shared" si="296"/>
        <v>149251.65735916613</v>
      </c>
      <c r="AT108" s="19">
        <f t="shared" si="296"/>
        <v>152236.69050634946</v>
      </c>
      <c r="AU108" s="19">
        <f t="shared" si="296"/>
        <v>155281.42431647645</v>
      </c>
      <c r="AV108" s="19">
        <f t="shared" si="296"/>
        <v>158387.05280280599</v>
      </c>
      <c r="AW108" s="19">
        <f t="shared" si="296"/>
        <v>161554.7938588621</v>
      </c>
      <c r="AX108" s="19">
        <f t="shared" si="296"/>
        <v>164785.88973603936</v>
      </c>
      <c r="AY108" s="19">
        <f t="shared" si="296"/>
        <v>168081.60753076014</v>
      </c>
      <c r="AZ108" s="19">
        <f t="shared" si="296"/>
        <v>171443.23968137536</v>
      </c>
      <c r="BA108" s="19">
        <f t="shared" si="296"/>
        <v>174872.10447500288</v>
      </c>
      <c r="BB108" s="19">
        <f t="shared" si="296"/>
        <v>178369.54656450293</v>
      </c>
      <c r="BC108" s="19">
        <f t="shared" si="296"/>
        <v>181936.93749579298</v>
      </c>
      <c r="BD108" s="19">
        <f t="shared" si="296"/>
        <v>185575.67624570883</v>
      </c>
      <c r="BE108" s="19">
        <f t="shared" si="296"/>
        <v>189287.18977062302</v>
      </c>
      <c r="BF108" s="19">
        <f t="shared" si="296"/>
        <v>193072.9335660355</v>
      </c>
      <c r="BG108" s="19">
        <f t="shared" si="296"/>
        <v>196934.39223735622</v>
      </c>
      <c r="BH108" s="19">
        <f t="shared" si="296"/>
        <v>200873.08008210335</v>
      </c>
      <c r="BI108" s="19">
        <f t="shared" si="296"/>
        <v>204890.54168374542</v>
      </c>
      <c r="BJ108" s="19">
        <f t="shared" si="296"/>
        <v>208988.35251742034</v>
      </c>
      <c r="BK108" s="19">
        <f t="shared" si="296"/>
        <v>213168.11956776874</v>
      </c>
      <c r="BL108" s="19">
        <f t="shared" si="296"/>
        <v>217431.48195912412</v>
      </c>
      <c r="BM108" s="19">
        <f t="shared" si="296"/>
        <v>221780.1115983066</v>
      </c>
      <c r="BN108" s="19">
        <f t="shared" si="296"/>
        <v>226215.71383027273</v>
      </c>
      <c r="BO108" s="19">
        <f t="shared" si="296"/>
        <v>230740.02810687819</v>
      </c>
      <c r="BP108" s="19">
        <f t="shared" si="296"/>
        <v>235354.82866901575</v>
      </c>
      <c r="BQ108" s="19">
        <f t="shared" si="296"/>
        <v>240061.92524239607</v>
      </c>
      <c r="BR108" s="19">
        <f t="shared" si="296"/>
        <v>244863.16374724399</v>
      </c>
      <c r="BS108" s="19">
        <f t="shared" si="296"/>
        <v>249760.42702218887</v>
      </c>
      <c r="BT108" s="19">
        <f t="shared" si="296"/>
        <v>254755.63556263264</v>
      </c>
      <c r="BU108" s="19">
        <f t="shared" si="296"/>
        <v>259850.74827388529</v>
      </c>
      <c r="BV108" s="19">
        <f t="shared" si="296"/>
        <v>265047.76323936298</v>
      </c>
      <c r="BW108" s="19">
        <f t="shared" si="296"/>
        <v>270348.71850415022</v>
      </c>
      <c r="BX108" s="19">
        <f t="shared" si="296"/>
        <v>275755.69287423324</v>
      </c>
      <c r="BY108" s="19">
        <f t="shared" si="296"/>
        <v>281270.80673171789</v>
      </c>
      <c r="BZ108" s="19">
        <f t="shared" si="296"/>
        <v>286896.22286635224</v>
      </c>
      <c r="CA108" s="19">
        <f t="shared" si="296"/>
        <v>292634.1473236793</v>
      </c>
      <c r="CB108" s="19">
        <f t="shared" si="296"/>
        <v>298486.83027015289</v>
      </c>
      <c r="CC108" s="19">
        <f t="shared" si="296"/>
        <v>304456.56687555596</v>
      </c>
      <c r="CD108" s="19">
        <f t="shared" si="296"/>
        <v>310545.69821306708</v>
      </c>
      <c r="CE108" s="19">
        <f t="shared" si="296"/>
        <v>316756.61217732844</v>
      </c>
      <c r="CF108" s="19">
        <f t="shared" si="296"/>
        <v>323091.74442087504</v>
      </c>
      <c r="CG108" s="19">
        <f t="shared" si="296"/>
        <v>329553.57930929255</v>
      </c>
      <c r="CH108" s="19">
        <f t="shared" si="296"/>
        <v>336144.65089547838</v>
      </c>
      <c r="CI108" s="19">
        <f t="shared" si="296"/>
        <v>342867.54391338793</v>
      </c>
      <c r="CJ108" s="19">
        <f t="shared" si="296"/>
        <v>349724.89479165571</v>
      </c>
      <c r="CK108" s="19">
        <f t="shared" si="296"/>
        <v>356719.39268748881</v>
      </c>
      <c r="CL108" s="19"/>
    </row>
    <row r="109" spans="5:90" x14ac:dyDescent="0.25">
      <c r="E109" s="27" t="s">
        <v>31</v>
      </c>
      <c r="F109" s="17">
        <v>14</v>
      </c>
      <c r="G109" s="17">
        <v>18</v>
      </c>
      <c r="H109" s="18">
        <v>74520</v>
      </c>
      <c r="I109" s="18">
        <v>76010</v>
      </c>
      <c r="J109" s="18">
        <v>77530</v>
      </c>
      <c r="K109" s="18">
        <v>79081</v>
      </c>
      <c r="L109" s="18">
        <v>80663</v>
      </c>
      <c r="M109" s="19">
        <f t="shared" ref="M109:R109" si="297">L109*(1+M$4)</f>
        <v>82276.259999999995</v>
      </c>
      <c r="N109" s="19">
        <f t="shared" si="297"/>
        <v>83921.785199999998</v>
      </c>
      <c r="O109" s="19">
        <f t="shared" si="297"/>
        <v>85600.220904000002</v>
      </c>
      <c r="P109" s="19">
        <f t="shared" si="297"/>
        <v>87312.225322080005</v>
      </c>
      <c r="Q109" s="19">
        <f t="shared" si="297"/>
        <v>89058.4698285216</v>
      </c>
      <c r="R109" s="19">
        <f t="shared" si="297"/>
        <v>90839.639225092033</v>
      </c>
      <c r="S109" s="19">
        <f t="shared" ref="S109:AP109" si="298">R109*(1+S$4)</f>
        <v>92656.432009593875</v>
      </c>
      <c r="T109" s="19">
        <f t="shared" si="298"/>
        <v>94509.560649785752</v>
      </c>
      <c r="U109" s="19">
        <f t="shared" si="298"/>
        <v>96399.751862781472</v>
      </c>
      <c r="V109" s="19">
        <f t="shared" si="298"/>
        <v>98327.746900037106</v>
      </c>
      <c r="W109" s="19">
        <f t="shared" si="298"/>
        <v>100294.30183803785</v>
      </c>
      <c r="X109" s="19">
        <f t="shared" si="298"/>
        <v>102300.1878747986</v>
      </c>
      <c r="Y109" s="19">
        <f t="shared" si="298"/>
        <v>104346.19163229458</v>
      </c>
      <c r="Z109" s="19">
        <f t="shared" si="298"/>
        <v>106433.11546494046</v>
      </c>
      <c r="AA109" s="19">
        <f t="shared" si="298"/>
        <v>108561.77777423928</v>
      </c>
      <c r="AB109" s="19">
        <f t="shared" si="298"/>
        <v>110733.01332972407</v>
      </c>
      <c r="AC109" s="19">
        <f t="shared" si="298"/>
        <v>112947.67359631855</v>
      </c>
      <c r="AD109" s="19">
        <f t="shared" si="298"/>
        <v>115206.62706824492</v>
      </c>
      <c r="AE109" s="19">
        <f t="shared" si="298"/>
        <v>117510.75960960983</v>
      </c>
      <c r="AF109" s="19">
        <f t="shared" si="298"/>
        <v>119860.97480180203</v>
      </c>
      <c r="AG109" s="19">
        <f t="shared" si="298"/>
        <v>122258.19429783807</v>
      </c>
      <c r="AH109" s="19">
        <f t="shared" si="298"/>
        <v>124703.35818379483</v>
      </c>
      <c r="AI109" s="19">
        <f t="shared" si="298"/>
        <v>127197.42534747072</v>
      </c>
      <c r="AJ109" s="19">
        <f t="shared" si="298"/>
        <v>129741.37385442013</v>
      </c>
      <c r="AK109" s="19">
        <f t="shared" si="298"/>
        <v>132336.20133150855</v>
      </c>
      <c r="AL109" s="19">
        <f t="shared" si="298"/>
        <v>134982.92535813872</v>
      </c>
      <c r="AM109" s="19">
        <f t="shared" si="298"/>
        <v>137682.58386530148</v>
      </c>
      <c r="AN109" s="19">
        <f t="shared" si="298"/>
        <v>140436.23554260752</v>
      </c>
      <c r="AO109" s="19">
        <f t="shared" si="298"/>
        <v>143244.96025345966</v>
      </c>
      <c r="AP109" s="19">
        <f t="shared" si="298"/>
        <v>146109.85945852887</v>
      </c>
      <c r="AQ109" s="19">
        <f t="shared" ref="AQ109:CK109" si="299">AP109*(1+AQ$4)</f>
        <v>149032.05664769944</v>
      </c>
      <c r="AR109" s="19">
        <f t="shared" si="299"/>
        <v>152012.69778065343</v>
      </c>
      <c r="AS109" s="19">
        <f t="shared" si="299"/>
        <v>155052.95173626649</v>
      </c>
      <c r="AT109" s="19">
        <f t="shared" si="299"/>
        <v>158154.01077099182</v>
      </c>
      <c r="AU109" s="19">
        <f t="shared" si="299"/>
        <v>161317.09098641167</v>
      </c>
      <c r="AV109" s="19">
        <f t="shared" si="299"/>
        <v>164543.4328061399</v>
      </c>
      <c r="AW109" s="19">
        <f t="shared" si="299"/>
        <v>167834.30146226269</v>
      </c>
      <c r="AX109" s="19">
        <f t="shared" si="299"/>
        <v>171190.98749150796</v>
      </c>
      <c r="AY109" s="19">
        <f t="shared" si="299"/>
        <v>174614.80724133813</v>
      </c>
      <c r="AZ109" s="19">
        <f t="shared" si="299"/>
        <v>178107.1033861649</v>
      </c>
      <c r="BA109" s="19">
        <f t="shared" si="299"/>
        <v>181669.2454538882</v>
      </c>
      <c r="BB109" s="19">
        <f t="shared" si="299"/>
        <v>185302.63036296598</v>
      </c>
      <c r="BC109" s="19">
        <f t="shared" si="299"/>
        <v>189008.68297022532</v>
      </c>
      <c r="BD109" s="19">
        <f t="shared" si="299"/>
        <v>192788.85662962982</v>
      </c>
      <c r="BE109" s="19">
        <f t="shared" si="299"/>
        <v>196644.63376222242</v>
      </c>
      <c r="BF109" s="19">
        <f t="shared" si="299"/>
        <v>200577.52643746688</v>
      </c>
      <c r="BG109" s="19">
        <f t="shared" si="299"/>
        <v>204589.07696621621</v>
      </c>
      <c r="BH109" s="19">
        <f t="shared" si="299"/>
        <v>208680.85850554053</v>
      </c>
      <c r="BI109" s="19">
        <f t="shared" si="299"/>
        <v>212854.47567565134</v>
      </c>
      <c r="BJ109" s="19">
        <f t="shared" si="299"/>
        <v>217111.56518916436</v>
      </c>
      <c r="BK109" s="19">
        <f t="shared" si="299"/>
        <v>221453.79649294764</v>
      </c>
      <c r="BL109" s="19">
        <f t="shared" si="299"/>
        <v>225882.8724228066</v>
      </c>
      <c r="BM109" s="19">
        <f t="shared" si="299"/>
        <v>230400.52987126273</v>
      </c>
      <c r="BN109" s="19">
        <f t="shared" si="299"/>
        <v>235008.54046868798</v>
      </c>
      <c r="BO109" s="19">
        <f t="shared" si="299"/>
        <v>239708.71127806173</v>
      </c>
      <c r="BP109" s="19">
        <f t="shared" si="299"/>
        <v>244502.88550362297</v>
      </c>
      <c r="BQ109" s="19">
        <f t="shared" si="299"/>
        <v>249392.94321369543</v>
      </c>
      <c r="BR109" s="19">
        <f t="shared" si="299"/>
        <v>254380.80207796933</v>
      </c>
      <c r="BS109" s="19">
        <f t="shared" si="299"/>
        <v>259468.41811952871</v>
      </c>
      <c r="BT109" s="19">
        <f t="shared" si="299"/>
        <v>264657.78648191929</v>
      </c>
      <c r="BU109" s="19">
        <f t="shared" si="299"/>
        <v>269950.9422115577</v>
      </c>
      <c r="BV109" s="19">
        <f t="shared" si="299"/>
        <v>275349.96105578885</v>
      </c>
      <c r="BW109" s="19">
        <f t="shared" si="299"/>
        <v>280856.96027690463</v>
      </c>
      <c r="BX109" s="19">
        <f t="shared" si="299"/>
        <v>286474.09948244272</v>
      </c>
      <c r="BY109" s="19">
        <f t="shared" si="299"/>
        <v>292203.58147209155</v>
      </c>
      <c r="BZ109" s="19">
        <f t="shared" si="299"/>
        <v>298047.65310153336</v>
      </c>
      <c r="CA109" s="19">
        <f t="shared" si="299"/>
        <v>304008.60616356402</v>
      </c>
      <c r="CB109" s="19">
        <f t="shared" si="299"/>
        <v>310088.7782868353</v>
      </c>
      <c r="CC109" s="19">
        <f t="shared" si="299"/>
        <v>316290.55385257199</v>
      </c>
      <c r="CD109" s="19">
        <f t="shared" si="299"/>
        <v>322616.36492962344</v>
      </c>
      <c r="CE109" s="19">
        <f t="shared" si="299"/>
        <v>329068.69222821592</v>
      </c>
      <c r="CF109" s="19">
        <f t="shared" si="299"/>
        <v>335650.06607278023</v>
      </c>
      <c r="CG109" s="19">
        <f t="shared" si="299"/>
        <v>342363.06739423587</v>
      </c>
      <c r="CH109" s="19">
        <f t="shared" si="299"/>
        <v>349210.32874212059</v>
      </c>
      <c r="CI109" s="19">
        <f t="shared" si="299"/>
        <v>356194.53531696298</v>
      </c>
      <c r="CJ109" s="19">
        <f t="shared" si="299"/>
        <v>363318.42602330225</v>
      </c>
      <c r="CK109" s="19">
        <f t="shared" si="299"/>
        <v>370584.79454376828</v>
      </c>
      <c r="CL109" s="19"/>
    </row>
    <row r="110" spans="5:90" x14ac:dyDescent="0.25">
      <c r="E110" s="27" t="s">
        <v>31</v>
      </c>
      <c r="F110" s="17">
        <v>15</v>
      </c>
      <c r="G110" s="17">
        <v>18</v>
      </c>
      <c r="H110" s="18">
        <v>77462</v>
      </c>
      <c r="I110" s="18">
        <v>79011</v>
      </c>
      <c r="J110" s="18">
        <v>80591</v>
      </c>
      <c r="K110" s="18">
        <v>82203</v>
      </c>
      <c r="L110" s="18">
        <v>83847</v>
      </c>
      <c r="M110" s="19">
        <f t="shared" ref="M110:R110" si="300">L110*(1+M$4)</f>
        <v>85523.94</v>
      </c>
      <c r="N110" s="19">
        <f t="shared" si="300"/>
        <v>87234.418799999999</v>
      </c>
      <c r="O110" s="19">
        <f t="shared" si="300"/>
        <v>88979.107176000005</v>
      </c>
      <c r="P110" s="19">
        <f t="shared" si="300"/>
        <v>90758.68931952001</v>
      </c>
      <c r="Q110" s="19">
        <f t="shared" si="300"/>
        <v>92573.863105910408</v>
      </c>
      <c r="R110" s="19">
        <f t="shared" si="300"/>
        <v>94425.340368028614</v>
      </c>
      <c r="S110" s="19">
        <f t="shared" ref="S110:AP110" si="301">R110*(1+S$4)</f>
        <v>96313.847175389194</v>
      </c>
      <c r="T110" s="19">
        <f t="shared" si="301"/>
        <v>98240.124118896973</v>
      </c>
      <c r="U110" s="19">
        <f t="shared" si="301"/>
        <v>100204.92660127491</v>
      </c>
      <c r="V110" s="19">
        <f t="shared" si="301"/>
        <v>102209.02513330041</v>
      </c>
      <c r="W110" s="19">
        <f t="shared" si="301"/>
        <v>104253.20563596643</v>
      </c>
      <c r="X110" s="19">
        <f t="shared" si="301"/>
        <v>106338.26974868577</v>
      </c>
      <c r="Y110" s="19">
        <f t="shared" si="301"/>
        <v>108465.03514365948</v>
      </c>
      <c r="Z110" s="19">
        <f t="shared" si="301"/>
        <v>110634.33584653267</v>
      </c>
      <c r="AA110" s="19">
        <f t="shared" si="301"/>
        <v>112847.02256346332</v>
      </c>
      <c r="AB110" s="19">
        <f t="shared" si="301"/>
        <v>115103.9630147326</v>
      </c>
      <c r="AC110" s="19">
        <f t="shared" si="301"/>
        <v>117406.04227502726</v>
      </c>
      <c r="AD110" s="19">
        <f t="shared" si="301"/>
        <v>119754.16312052781</v>
      </c>
      <c r="AE110" s="19">
        <f t="shared" si="301"/>
        <v>122149.24638293836</v>
      </c>
      <c r="AF110" s="19">
        <f t="shared" si="301"/>
        <v>124592.23131059713</v>
      </c>
      <c r="AG110" s="19">
        <f t="shared" si="301"/>
        <v>127084.07593680907</v>
      </c>
      <c r="AH110" s="19">
        <f t="shared" si="301"/>
        <v>129625.75745554524</v>
      </c>
      <c r="AI110" s="19">
        <f t="shared" si="301"/>
        <v>132218.27260465614</v>
      </c>
      <c r="AJ110" s="19">
        <f t="shared" si="301"/>
        <v>134862.63805674927</v>
      </c>
      <c r="AK110" s="19">
        <f t="shared" si="301"/>
        <v>137559.89081788427</v>
      </c>
      <c r="AL110" s="19">
        <f t="shared" si="301"/>
        <v>140311.08863424195</v>
      </c>
      <c r="AM110" s="19">
        <f t="shared" si="301"/>
        <v>143117.31040692679</v>
      </c>
      <c r="AN110" s="19">
        <f t="shared" si="301"/>
        <v>145979.65661506532</v>
      </c>
      <c r="AO110" s="19">
        <f t="shared" si="301"/>
        <v>148899.24974736664</v>
      </c>
      <c r="AP110" s="19">
        <f t="shared" si="301"/>
        <v>151877.23474231397</v>
      </c>
      <c r="AQ110" s="19">
        <f t="shared" ref="AQ110:CK110" si="302">AP110*(1+AQ$4)</f>
        <v>154914.77943716026</v>
      </c>
      <c r="AR110" s="19">
        <f t="shared" si="302"/>
        <v>158013.07502590347</v>
      </c>
      <c r="AS110" s="19">
        <f t="shared" si="302"/>
        <v>161173.33652642154</v>
      </c>
      <c r="AT110" s="19">
        <f t="shared" si="302"/>
        <v>164396.80325694996</v>
      </c>
      <c r="AU110" s="19">
        <f t="shared" si="302"/>
        <v>167684.73932208898</v>
      </c>
      <c r="AV110" s="19">
        <f t="shared" si="302"/>
        <v>171038.43410853075</v>
      </c>
      <c r="AW110" s="19">
        <f t="shared" si="302"/>
        <v>174459.20279070138</v>
      </c>
      <c r="AX110" s="19">
        <f t="shared" si="302"/>
        <v>177948.38684651541</v>
      </c>
      <c r="AY110" s="19">
        <f t="shared" si="302"/>
        <v>181507.35458344573</v>
      </c>
      <c r="AZ110" s="19">
        <f t="shared" si="302"/>
        <v>185137.50167511465</v>
      </c>
      <c r="BA110" s="19">
        <f t="shared" si="302"/>
        <v>188840.25170861694</v>
      </c>
      <c r="BB110" s="19">
        <f t="shared" si="302"/>
        <v>192617.05674278928</v>
      </c>
      <c r="BC110" s="19">
        <f t="shared" si="302"/>
        <v>196469.39787764507</v>
      </c>
      <c r="BD110" s="19">
        <f t="shared" si="302"/>
        <v>200398.78583519798</v>
      </c>
      <c r="BE110" s="19">
        <f t="shared" si="302"/>
        <v>204406.76155190193</v>
      </c>
      <c r="BF110" s="19">
        <f t="shared" si="302"/>
        <v>208494.89678293996</v>
      </c>
      <c r="BG110" s="19">
        <f t="shared" si="302"/>
        <v>212664.79471859877</v>
      </c>
      <c r="BH110" s="19">
        <f t="shared" si="302"/>
        <v>216918.09061297076</v>
      </c>
      <c r="BI110" s="19">
        <f t="shared" si="302"/>
        <v>221256.45242523018</v>
      </c>
      <c r="BJ110" s="19">
        <f t="shared" si="302"/>
        <v>225681.58147373478</v>
      </c>
      <c r="BK110" s="19">
        <f t="shared" si="302"/>
        <v>230195.21310320948</v>
      </c>
      <c r="BL110" s="19">
        <f t="shared" si="302"/>
        <v>234799.11736527368</v>
      </c>
      <c r="BM110" s="19">
        <f t="shared" si="302"/>
        <v>239495.09971257916</v>
      </c>
      <c r="BN110" s="19">
        <f t="shared" si="302"/>
        <v>244285.00170683075</v>
      </c>
      <c r="BO110" s="19">
        <f t="shared" si="302"/>
        <v>249170.70174096737</v>
      </c>
      <c r="BP110" s="19">
        <f t="shared" si="302"/>
        <v>254154.11577578672</v>
      </c>
      <c r="BQ110" s="19">
        <f t="shared" si="302"/>
        <v>259237.19809130245</v>
      </c>
      <c r="BR110" s="19">
        <f t="shared" si="302"/>
        <v>264421.9420531285</v>
      </c>
      <c r="BS110" s="19">
        <f t="shared" si="302"/>
        <v>269710.3808941911</v>
      </c>
      <c r="BT110" s="19">
        <f t="shared" si="302"/>
        <v>275104.5885120749</v>
      </c>
      <c r="BU110" s="19">
        <f t="shared" si="302"/>
        <v>280606.6802823164</v>
      </c>
      <c r="BV110" s="19">
        <f t="shared" si="302"/>
        <v>286218.81388796272</v>
      </c>
      <c r="BW110" s="19">
        <f t="shared" si="302"/>
        <v>291943.19016572199</v>
      </c>
      <c r="BX110" s="19">
        <f t="shared" si="302"/>
        <v>297782.05396903644</v>
      </c>
      <c r="BY110" s="19">
        <f t="shared" si="302"/>
        <v>303737.6950484172</v>
      </c>
      <c r="BZ110" s="19">
        <f t="shared" si="302"/>
        <v>309812.44894938555</v>
      </c>
      <c r="CA110" s="19">
        <f t="shared" si="302"/>
        <v>316008.69792837329</v>
      </c>
      <c r="CB110" s="19">
        <f t="shared" si="302"/>
        <v>322328.87188694079</v>
      </c>
      <c r="CC110" s="19">
        <f t="shared" si="302"/>
        <v>328775.44932467962</v>
      </c>
      <c r="CD110" s="19">
        <f t="shared" si="302"/>
        <v>335350.95831117319</v>
      </c>
      <c r="CE110" s="19">
        <f t="shared" si="302"/>
        <v>342057.97747739666</v>
      </c>
      <c r="CF110" s="19">
        <f t="shared" si="302"/>
        <v>348899.13702694461</v>
      </c>
      <c r="CG110" s="19">
        <f t="shared" si="302"/>
        <v>355877.1197674835</v>
      </c>
      <c r="CH110" s="19">
        <f t="shared" si="302"/>
        <v>362994.66216283315</v>
      </c>
      <c r="CI110" s="19">
        <f t="shared" si="302"/>
        <v>370254.55540608981</v>
      </c>
      <c r="CJ110" s="19">
        <f t="shared" si="302"/>
        <v>377659.64651421161</v>
      </c>
      <c r="CK110" s="19">
        <f t="shared" si="302"/>
        <v>385212.83944449585</v>
      </c>
      <c r="CL110" s="19"/>
    </row>
    <row r="111" spans="5:90" x14ac:dyDescent="0.25">
      <c r="E111" s="27" t="s">
        <v>31</v>
      </c>
      <c r="F111" s="17">
        <v>16</v>
      </c>
      <c r="G111" s="17">
        <v>18</v>
      </c>
      <c r="H111" s="18">
        <v>79370</v>
      </c>
      <c r="I111" s="18">
        <v>80957</v>
      </c>
      <c r="J111" s="18">
        <v>82576</v>
      </c>
      <c r="K111" s="18">
        <v>84228</v>
      </c>
      <c r="L111" s="18">
        <v>85913</v>
      </c>
      <c r="M111" s="19">
        <f t="shared" ref="M111:R111" si="303">L111*(1+M$4)</f>
        <v>87631.26</v>
      </c>
      <c r="N111" s="19">
        <f t="shared" si="303"/>
        <v>89383.88519999999</v>
      </c>
      <c r="O111" s="19">
        <f t="shared" si="303"/>
        <v>91171.562903999991</v>
      </c>
      <c r="P111" s="19">
        <f t="shared" si="303"/>
        <v>92994.994162079995</v>
      </c>
      <c r="Q111" s="19">
        <f t="shared" si="303"/>
        <v>94854.894045321591</v>
      </c>
      <c r="R111" s="19">
        <f t="shared" si="303"/>
        <v>96751.991926228031</v>
      </c>
      <c r="S111" s="19">
        <f t="shared" ref="S111:AP111" si="304">R111*(1+S$4)</f>
        <v>98687.031764752595</v>
      </c>
      <c r="T111" s="19">
        <f t="shared" si="304"/>
        <v>100660.77240004764</v>
      </c>
      <c r="U111" s="19">
        <f t="shared" si="304"/>
        <v>102673.98784804859</v>
      </c>
      <c r="V111" s="19">
        <f t="shared" si="304"/>
        <v>104727.46760500957</v>
      </c>
      <c r="W111" s="19">
        <f t="shared" si="304"/>
        <v>106822.01695710976</v>
      </c>
      <c r="X111" s="19">
        <f t="shared" si="304"/>
        <v>108958.45729625196</v>
      </c>
      <c r="Y111" s="19">
        <f t="shared" si="304"/>
        <v>111137.626442177</v>
      </c>
      <c r="Z111" s="19">
        <f t="shared" si="304"/>
        <v>113360.37897102055</v>
      </c>
      <c r="AA111" s="19">
        <f t="shared" si="304"/>
        <v>115627.58655044096</v>
      </c>
      <c r="AB111" s="19">
        <f t="shared" si="304"/>
        <v>117940.13828144978</v>
      </c>
      <c r="AC111" s="19">
        <f t="shared" si="304"/>
        <v>120298.94104707877</v>
      </c>
      <c r="AD111" s="19">
        <f t="shared" si="304"/>
        <v>122704.91986802034</v>
      </c>
      <c r="AE111" s="19">
        <f t="shared" si="304"/>
        <v>125159.01826538076</v>
      </c>
      <c r="AF111" s="19">
        <f t="shared" si="304"/>
        <v>127662.19863068838</v>
      </c>
      <c r="AG111" s="19">
        <f t="shared" si="304"/>
        <v>130215.44260330214</v>
      </c>
      <c r="AH111" s="19">
        <f t="shared" si="304"/>
        <v>132819.75145536818</v>
      </c>
      <c r="AI111" s="19">
        <f t="shared" si="304"/>
        <v>135476.14648447555</v>
      </c>
      <c r="AJ111" s="19">
        <f t="shared" si="304"/>
        <v>138185.66941416508</v>
      </c>
      <c r="AK111" s="19">
        <f t="shared" si="304"/>
        <v>140949.38280244838</v>
      </c>
      <c r="AL111" s="19">
        <f t="shared" si="304"/>
        <v>143768.37045849735</v>
      </c>
      <c r="AM111" s="19">
        <f t="shared" si="304"/>
        <v>146643.73786766728</v>
      </c>
      <c r="AN111" s="19">
        <f t="shared" si="304"/>
        <v>149576.61262502064</v>
      </c>
      <c r="AO111" s="19">
        <f t="shared" si="304"/>
        <v>152568.14487752106</v>
      </c>
      <c r="AP111" s="19">
        <f t="shared" si="304"/>
        <v>155619.50777507148</v>
      </c>
      <c r="AQ111" s="19">
        <f t="shared" ref="AQ111:CK111" si="305">AP111*(1+AQ$4)</f>
        <v>158731.89793057292</v>
      </c>
      <c r="AR111" s="19">
        <f t="shared" si="305"/>
        <v>161906.53588918436</v>
      </c>
      <c r="AS111" s="19">
        <f t="shared" si="305"/>
        <v>165144.66660696807</v>
      </c>
      <c r="AT111" s="19">
        <f t="shared" si="305"/>
        <v>168447.55993910742</v>
      </c>
      <c r="AU111" s="19">
        <f t="shared" si="305"/>
        <v>171816.51113788958</v>
      </c>
      <c r="AV111" s="19">
        <f t="shared" si="305"/>
        <v>175252.84136064738</v>
      </c>
      <c r="AW111" s="19">
        <f t="shared" si="305"/>
        <v>178757.89818786032</v>
      </c>
      <c r="AX111" s="19">
        <f t="shared" si="305"/>
        <v>182333.05615161752</v>
      </c>
      <c r="AY111" s="19">
        <f t="shared" si="305"/>
        <v>185979.71727464988</v>
      </c>
      <c r="AZ111" s="19">
        <f t="shared" si="305"/>
        <v>189699.31162014289</v>
      </c>
      <c r="BA111" s="19">
        <f t="shared" si="305"/>
        <v>193493.29785254574</v>
      </c>
      <c r="BB111" s="19">
        <f t="shared" si="305"/>
        <v>197363.16380959665</v>
      </c>
      <c r="BC111" s="19">
        <f t="shared" si="305"/>
        <v>201310.42708578857</v>
      </c>
      <c r="BD111" s="19">
        <f t="shared" si="305"/>
        <v>205336.63562750435</v>
      </c>
      <c r="BE111" s="19">
        <f t="shared" si="305"/>
        <v>209443.36834005444</v>
      </c>
      <c r="BF111" s="19">
        <f t="shared" si="305"/>
        <v>213632.23570685554</v>
      </c>
      <c r="BG111" s="19">
        <f t="shared" si="305"/>
        <v>217904.88042099265</v>
      </c>
      <c r="BH111" s="19">
        <f t="shared" si="305"/>
        <v>222262.97802941251</v>
      </c>
      <c r="BI111" s="19">
        <f t="shared" si="305"/>
        <v>226708.23759000076</v>
      </c>
      <c r="BJ111" s="19">
        <f t="shared" si="305"/>
        <v>231242.40234180077</v>
      </c>
      <c r="BK111" s="19">
        <f t="shared" si="305"/>
        <v>235867.25038863678</v>
      </c>
      <c r="BL111" s="19">
        <f t="shared" si="305"/>
        <v>240584.59539640951</v>
      </c>
      <c r="BM111" s="19">
        <f t="shared" si="305"/>
        <v>245396.28730433772</v>
      </c>
      <c r="BN111" s="19">
        <f t="shared" si="305"/>
        <v>250304.21305042447</v>
      </c>
      <c r="BO111" s="19">
        <f t="shared" si="305"/>
        <v>255310.29731143295</v>
      </c>
      <c r="BP111" s="19">
        <f t="shared" si="305"/>
        <v>260416.50325766162</v>
      </c>
      <c r="BQ111" s="19">
        <f t="shared" si="305"/>
        <v>265624.83332281484</v>
      </c>
      <c r="BR111" s="19">
        <f t="shared" si="305"/>
        <v>270937.32998927112</v>
      </c>
      <c r="BS111" s="19">
        <f t="shared" si="305"/>
        <v>276356.07658905652</v>
      </c>
      <c r="BT111" s="19">
        <f t="shared" si="305"/>
        <v>281883.19812083768</v>
      </c>
      <c r="BU111" s="19">
        <f t="shared" si="305"/>
        <v>287520.86208325444</v>
      </c>
      <c r="BV111" s="19">
        <f t="shared" si="305"/>
        <v>293271.27932491951</v>
      </c>
      <c r="BW111" s="19">
        <f t="shared" si="305"/>
        <v>299136.70491141791</v>
      </c>
      <c r="BX111" s="19">
        <f t="shared" si="305"/>
        <v>305119.43900964624</v>
      </c>
      <c r="BY111" s="19">
        <f t="shared" si="305"/>
        <v>311221.82778983918</v>
      </c>
      <c r="BZ111" s="19">
        <f t="shared" si="305"/>
        <v>317446.26434563595</v>
      </c>
      <c r="CA111" s="19">
        <f t="shared" si="305"/>
        <v>323795.18963254866</v>
      </c>
      <c r="CB111" s="19">
        <f t="shared" si="305"/>
        <v>330271.09342519962</v>
      </c>
      <c r="CC111" s="19">
        <f t="shared" si="305"/>
        <v>336876.51529370365</v>
      </c>
      <c r="CD111" s="19">
        <f t="shared" si="305"/>
        <v>343614.04559957772</v>
      </c>
      <c r="CE111" s="19">
        <f t="shared" si="305"/>
        <v>350486.32651156926</v>
      </c>
      <c r="CF111" s="19">
        <f t="shared" si="305"/>
        <v>357496.05304180068</v>
      </c>
      <c r="CG111" s="19">
        <f t="shared" si="305"/>
        <v>364645.97410263668</v>
      </c>
      <c r="CH111" s="19">
        <f t="shared" si="305"/>
        <v>371938.89358468942</v>
      </c>
      <c r="CI111" s="19">
        <f t="shared" si="305"/>
        <v>379377.67145638319</v>
      </c>
      <c r="CJ111" s="19">
        <f t="shared" si="305"/>
        <v>386965.22488551086</v>
      </c>
      <c r="CK111" s="19">
        <f t="shared" si="305"/>
        <v>394704.52938322106</v>
      </c>
      <c r="CL111" s="19"/>
    </row>
    <row r="112" spans="5:90" x14ac:dyDescent="0.25">
      <c r="E112" s="27" t="s">
        <v>31</v>
      </c>
      <c r="F112" s="17">
        <v>17</v>
      </c>
      <c r="G112" s="17">
        <v>18</v>
      </c>
      <c r="H112" s="18">
        <v>81320</v>
      </c>
      <c r="I112" s="18">
        <v>82946</v>
      </c>
      <c r="J112" s="18">
        <v>84605</v>
      </c>
      <c r="K112" s="18">
        <v>86297</v>
      </c>
      <c r="L112" s="18">
        <v>88023</v>
      </c>
      <c r="M112" s="19">
        <f t="shared" ref="M112:R112" si="306">L112*(1+M$4)</f>
        <v>89783.46</v>
      </c>
      <c r="N112" s="19">
        <f t="shared" si="306"/>
        <v>91579.12920000001</v>
      </c>
      <c r="O112" s="19">
        <f t="shared" si="306"/>
        <v>93410.711784000014</v>
      </c>
      <c r="P112" s="19">
        <f t="shared" si="306"/>
        <v>95278.926019680017</v>
      </c>
      <c r="Q112" s="19">
        <f t="shared" si="306"/>
        <v>97184.504540073613</v>
      </c>
      <c r="R112" s="19">
        <f t="shared" si="306"/>
        <v>99128.194630875092</v>
      </c>
      <c r="S112" s="19">
        <f t="shared" ref="S112:AP112" si="307">R112*(1+S$4)</f>
        <v>101110.75852349259</v>
      </c>
      <c r="T112" s="19">
        <f t="shared" si="307"/>
        <v>103132.97369396244</v>
      </c>
      <c r="U112" s="19">
        <f t="shared" si="307"/>
        <v>105195.63316784169</v>
      </c>
      <c r="V112" s="19">
        <f t="shared" si="307"/>
        <v>107299.54583119853</v>
      </c>
      <c r="W112" s="19">
        <f t="shared" si="307"/>
        <v>109445.53674782249</v>
      </c>
      <c r="X112" s="19">
        <f t="shared" si="307"/>
        <v>111634.44748277895</v>
      </c>
      <c r="Y112" s="19">
        <f t="shared" si="307"/>
        <v>113867.13643243453</v>
      </c>
      <c r="Z112" s="19">
        <f t="shared" si="307"/>
        <v>116144.47916108323</v>
      </c>
      <c r="AA112" s="19">
        <f t="shared" si="307"/>
        <v>118467.3687443049</v>
      </c>
      <c r="AB112" s="19">
        <f t="shared" si="307"/>
        <v>120836.716119191</v>
      </c>
      <c r="AC112" s="19">
        <f t="shared" si="307"/>
        <v>123253.45044157482</v>
      </c>
      <c r="AD112" s="19">
        <f t="shared" si="307"/>
        <v>125718.51945040633</v>
      </c>
      <c r="AE112" s="19">
        <f t="shared" si="307"/>
        <v>128232.88983941445</v>
      </c>
      <c r="AF112" s="19">
        <f t="shared" si="307"/>
        <v>130797.54763620274</v>
      </c>
      <c r="AG112" s="19">
        <f t="shared" si="307"/>
        <v>133413.4985889268</v>
      </c>
      <c r="AH112" s="19">
        <f t="shared" si="307"/>
        <v>136081.76856070533</v>
      </c>
      <c r="AI112" s="19">
        <f t="shared" si="307"/>
        <v>138803.40393191943</v>
      </c>
      <c r="AJ112" s="19">
        <f t="shared" si="307"/>
        <v>141579.47201055783</v>
      </c>
      <c r="AK112" s="19">
        <f t="shared" si="307"/>
        <v>144411.06145076899</v>
      </c>
      <c r="AL112" s="19">
        <f t="shared" si="307"/>
        <v>147299.28267978437</v>
      </c>
      <c r="AM112" s="19">
        <f t="shared" si="307"/>
        <v>150245.26833338005</v>
      </c>
      <c r="AN112" s="19">
        <f t="shared" si="307"/>
        <v>153250.17370004766</v>
      </c>
      <c r="AO112" s="19">
        <f t="shared" si="307"/>
        <v>156315.17717404861</v>
      </c>
      <c r="AP112" s="19">
        <f t="shared" si="307"/>
        <v>159441.4807175296</v>
      </c>
      <c r="AQ112" s="19">
        <f t="shared" ref="AQ112:CK112" si="308">AP112*(1+AQ$4)</f>
        <v>162630.3103318802</v>
      </c>
      <c r="AR112" s="19">
        <f t="shared" si="308"/>
        <v>165882.91653851781</v>
      </c>
      <c r="AS112" s="19">
        <f t="shared" si="308"/>
        <v>169200.57486928816</v>
      </c>
      <c r="AT112" s="19">
        <f t="shared" si="308"/>
        <v>172584.58636667393</v>
      </c>
      <c r="AU112" s="19">
        <f t="shared" si="308"/>
        <v>176036.2780940074</v>
      </c>
      <c r="AV112" s="19">
        <f t="shared" si="308"/>
        <v>179557.00365588756</v>
      </c>
      <c r="AW112" s="19">
        <f t="shared" si="308"/>
        <v>183148.1437290053</v>
      </c>
      <c r="AX112" s="19">
        <f t="shared" si="308"/>
        <v>186811.10660358542</v>
      </c>
      <c r="AY112" s="19">
        <f t="shared" si="308"/>
        <v>190547.32873565712</v>
      </c>
      <c r="AZ112" s="19">
        <f t="shared" si="308"/>
        <v>194358.27531037026</v>
      </c>
      <c r="BA112" s="19">
        <f t="shared" si="308"/>
        <v>198245.44081657767</v>
      </c>
      <c r="BB112" s="19">
        <f t="shared" si="308"/>
        <v>202210.34963290923</v>
      </c>
      <c r="BC112" s="19">
        <f t="shared" si="308"/>
        <v>206254.55662556741</v>
      </c>
      <c r="BD112" s="19">
        <f t="shared" si="308"/>
        <v>210379.64775807876</v>
      </c>
      <c r="BE112" s="19">
        <f t="shared" si="308"/>
        <v>214587.24071324035</v>
      </c>
      <c r="BF112" s="19">
        <f t="shared" si="308"/>
        <v>218878.98552750517</v>
      </c>
      <c r="BG112" s="19">
        <f t="shared" si="308"/>
        <v>223256.56523805528</v>
      </c>
      <c r="BH112" s="19">
        <f t="shared" si="308"/>
        <v>227721.69654281638</v>
      </c>
      <c r="BI112" s="19">
        <f t="shared" si="308"/>
        <v>232276.1304736727</v>
      </c>
      <c r="BJ112" s="19">
        <f t="shared" si="308"/>
        <v>236921.65308314617</v>
      </c>
      <c r="BK112" s="19">
        <f t="shared" si="308"/>
        <v>241660.08614480909</v>
      </c>
      <c r="BL112" s="19">
        <f t="shared" si="308"/>
        <v>246493.28786770528</v>
      </c>
      <c r="BM112" s="19">
        <f t="shared" si="308"/>
        <v>251423.15362505938</v>
      </c>
      <c r="BN112" s="19">
        <f t="shared" si="308"/>
        <v>256451.61669756056</v>
      </c>
      <c r="BO112" s="19">
        <f t="shared" si="308"/>
        <v>261580.64903151177</v>
      </c>
      <c r="BP112" s="19">
        <f t="shared" si="308"/>
        <v>266812.26201214199</v>
      </c>
      <c r="BQ112" s="19">
        <f t="shared" si="308"/>
        <v>272148.50725238485</v>
      </c>
      <c r="BR112" s="19">
        <f t="shared" si="308"/>
        <v>277591.47739743255</v>
      </c>
      <c r="BS112" s="19">
        <f t="shared" si="308"/>
        <v>283143.30694538122</v>
      </c>
      <c r="BT112" s="19">
        <f t="shared" si="308"/>
        <v>288806.17308428884</v>
      </c>
      <c r="BU112" s="19">
        <f t="shared" si="308"/>
        <v>294582.29654597462</v>
      </c>
      <c r="BV112" s="19">
        <f t="shared" si="308"/>
        <v>300473.94247689412</v>
      </c>
      <c r="BW112" s="19">
        <f t="shared" si="308"/>
        <v>306483.42132643203</v>
      </c>
      <c r="BX112" s="19">
        <f t="shared" si="308"/>
        <v>312613.08975296066</v>
      </c>
      <c r="BY112" s="19">
        <f t="shared" si="308"/>
        <v>318865.35154801985</v>
      </c>
      <c r="BZ112" s="19">
        <f t="shared" si="308"/>
        <v>325242.65857898025</v>
      </c>
      <c r="CA112" s="19">
        <f t="shared" si="308"/>
        <v>331747.51175055985</v>
      </c>
      <c r="CB112" s="19">
        <f t="shared" si="308"/>
        <v>338382.46198557108</v>
      </c>
      <c r="CC112" s="19">
        <f t="shared" si="308"/>
        <v>345150.11122528248</v>
      </c>
      <c r="CD112" s="19">
        <f t="shared" si="308"/>
        <v>352053.11344978813</v>
      </c>
      <c r="CE112" s="19">
        <f t="shared" si="308"/>
        <v>359094.17571878392</v>
      </c>
      <c r="CF112" s="19">
        <f t="shared" si="308"/>
        <v>366276.05923315958</v>
      </c>
      <c r="CG112" s="19">
        <f t="shared" si="308"/>
        <v>373601.58041782276</v>
      </c>
      <c r="CH112" s="19">
        <f t="shared" si="308"/>
        <v>381073.61202617921</v>
      </c>
      <c r="CI112" s="19">
        <f t="shared" si="308"/>
        <v>388695.08426670282</v>
      </c>
      <c r="CJ112" s="19">
        <f t="shared" si="308"/>
        <v>396468.98595203686</v>
      </c>
      <c r="CK112" s="19">
        <f t="shared" si="308"/>
        <v>404398.36567107763</v>
      </c>
      <c r="CL112" s="19"/>
    </row>
    <row r="113" spans="5:90" x14ac:dyDescent="0.25">
      <c r="E113" s="27" t="s">
        <v>31</v>
      </c>
      <c r="F113" s="17">
        <v>18</v>
      </c>
      <c r="G113" s="17">
        <v>18</v>
      </c>
      <c r="H113" s="18">
        <v>83353</v>
      </c>
      <c r="I113" s="18">
        <v>85020</v>
      </c>
      <c r="J113" s="18">
        <v>86720</v>
      </c>
      <c r="K113" s="18">
        <v>88454</v>
      </c>
      <c r="L113" s="18">
        <v>90223</v>
      </c>
      <c r="M113" s="19">
        <f t="shared" ref="M113:R113" si="309">L113*(1+M$4)</f>
        <v>92027.46</v>
      </c>
      <c r="N113" s="19">
        <f t="shared" si="309"/>
        <v>93868.009200000015</v>
      </c>
      <c r="O113" s="19">
        <f t="shared" si="309"/>
        <v>95745.36938400002</v>
      </c>
      <c r="P113" s="19">
        <f t="shared" si="309"/>
        <v>97660.276771680015</v>
      </c>
      <c r="Q113" s="19">
        <f t="shared" si="309"/>
        <v>99613.48230711362</v>
      </c>
      <c r="R113" s="19">
        <f t="shared" si="309"/>
        <v>101605.75195325589</v>
      </c>
      <c r="S113" s="19">
        <f t="shared" ref="S113:AP113" si="310">R113*(1+S$4)</f>
        <v>103637.86699232101</v>
      </c>
      <c r="T113" s="19">
        <f t="shared" si="310"/>
        <v>105710.62433216743</v>
      </c>
      <c r="U113" s="19">
        <f t="shared" si="310"/>
        <v>107824.83681881077</v>
      </c>
      <c r="V113" s="19">
        <f t="shared" si="310"/>
        <v>109981.33355518698</v>
      </c>
      <c r="W113" s="19">
        <f t="shared" si="310"/>
        <v>112180.96022629073</v>
      </c>
      <c r="X113" s="19">
        <f t="shared" si="310"/>
        <v>114424.57943081655</v>
      </c>
      <c r="Y113" s="19">
        <f t="shared" si="310"/>
        <v>116713.07101943289</v>
      </c>
      <c r="Z113" s="19">
        <f t="shared" si="310"/>
        <v>119047.33243982155</v>
      </c>
      <c r="AA113" s="19">
        <f t="shared" si="310"/>
        <v>121428.27908861799</v>
      </c>
      <c r="AB113" s="19">
        <f t="shared" si="310"/>
        <v>123856.84467039035</v>
      </c>
      <c r="AC113" s="19">
        <f t="shared" si="310"/>
        <v>126333.98156379815</v>
      </c>
      <c r="AD113" s="19">
        <f t="shared" si="310"/>
        <v>128860.66119507412</v>
      </c>
      <c r="AE113" s="19">
        <f t="shared" si="310"/>
        <v>131437.87441897561</v>
      </c>
      <c r="AF113" s="19">
        <f t="shared" si="310"/>
        <v>134066.63190735513</v>
      </c>
      <c r="AG113" s="19">
        <f t="shared" si="310"/>
        <v>136747.96454550224</v>
      </c>
      <c r="AH113" s="19">
        <f t="shared" si="310"/>
        <v>139482.92383641229</v>
      </c>
      <c r="AI113" s="19">
        <f t="shared" si="310"/>
        <v>142272.58231314053</v>
      </c>
      <c r="AJ113" s="19">
        <f t="shared" si="310"/>
        <v>145118.03395940334</v>
      </c>
      <c r="AK113" s="19">
        <f t="shared" si="310"/>
        <v>148020.39463859142</v>
      </c>
      <c r="AL113" s="19">
        <f t="shared" si="310"/>
        <v>150980.80253136324</v>
      </c>
      <c r="AM113" s="19">
        <f t="shared" si="310"/>
        <v>154000.4185819905</v>
      </c>
      <c r="AN113" s="19">
        <f t="shared" si="310"/>
        <v>157080.42695363032</v>
      </c>
      <c r="AO113" s="19">
        <f t="shared" si="310"/>
        <v>160222.03549270294</v>
      </c>
      <c r="AP113" s="19">
        <f t="shared" si="310"/>
        <v>163426.47620255701</v>
      </c>
      <c r="AQ113" s="19">
        <f t="shared" ref="AQ113:CK113" si="311">AP113*(1+AQ$4)</f>
        <v>166695.00572660816</v>
      </c>
      <c r="AR113" s="19">
        <f t="shared" si="311"/>
        <v>170028.90584114031</v>
      </c>
      <c r="AS113" s="19">
        <f t="shared" si="311"/>
        <v>173429.48395796312</v>
      </c>
      <c r="AT113" s="19">
        <f t="shared" si="311"/>
        <v>176898.07363712238</v>
      </c>
      <c r="AU113" s="19">
        <f t="shared" si="311"/>
        <v>180436.03510986484</v>
      </c>
      <c r="AV113" s="19">
        <f t="shared" si="311"/>
        <v>184044.75581206213</v>
      </c>
      <c r="AW113" s="19">
        <f t="shared" si="311"/>
        <v>187725.65092830337</v>
      </c>
      <c r="AX113" s="19">
        <f t="shared" si="311"/>
        <v>191480.16394686943</v>
      </c>
      <c r="AY113" s="19">
        <f t="shared" si="311"/>
        <v>195309.76722580683</v>
      </c>
      <c r="AZ113" s="19">
        <f t="shared" si="311"/>
        <v>199215.96257032297</v>
      </c>
      <c r="BA113" s="19">
        <f t="shared" si="311"/>
        <v>203200.28182172944</v>
      </c>
      <c r="BB113" s="19">
        <f t="shared" si="311"/>
        <v>207264.28745816404</v>
      </c>
      <c r="BC113" s="19">
        <f t="shared" si="311"/>
        <v>211409.57320732731</v>
      </c>
      <c r="BD113" s="19">
        <f t="shared" si="311"/>
        <v>215637.76467147385</v>
      </c>
      <c r="BE113" s="19">
        <f t="shared" si="311"/>
        <v>219950.51996490333</v>
      </c>
      <c r="BF113" s="19">
        <f t="shared" si="311"/>
        <v>224349.5303642014</v>
      </c>
      <c r="BG113" s="19">
        <f t="shared" si="311"/>
        <v>228836.52097148544</v>
      </c>
      <c r="BH113" s="19">
        <f t="shared" si="311"/>
        <v>233413.25139091516</v>
      </c>
      <c r="BI113" s="19">
        <f t="shared" si="311"/>
        <v>238081.51641873346</v>
      </c>
      <c r="BJ113" s="19">
        <f t="shared" si="311"/>
        <v>242843.14674710814</v>
      </c>
      <c r="BK113" s="19">
        <f t="shared" si="311"/>
        <v>247700.00968205029</v>
      </c>
      <c r="BL113" s="19">
        <f t="shared" si="311"/>
        <v>252654.00987569129</v>
      </c>
      <c r="BM113" s="19">
        <f t="shared" si="311"/>
        <v>257707.09007320512</v>
      </c>
      <c r="BN113" s="19">
        <f t="shared" si="311"/>
        <v>262861.2318746692</v>
      </c>
      <c r="BO113" s="19">
        <f t="shared" si="311"/>
        <v>268118.45651216258</v>
      </c>
      <c r="BP113" s="19">
        <f t="shared" si="311"/>
        <v>273480.82564240583</v>
      </c>
      <c r="BQ113" s="19">
        <f t="shared" si="311"/>
        <v>278950.44215525396</v>
      </c>
      <c r="BR113" s="19">
        <f t="shared" si="311"/>
        <v>284529.45099835907</v>
      </c>
      <c r="BS113" s="19">
        <f t="shared" si="311"/>
        <v>290220.04001832625</v>
      </c>
      <c r="BT113" s="19">
        <f t="shared" si="311"/>
        <v>296024.44081869279</v>
      </c>
      <c r="BU113" s="19">
        <f t="shared" si="311"/>
        <v>301944.92963506666</v>
      </c>
      <c r="BV113" s="19">
        <f t="shared" si="311"/>
        <v>307983.82822776801</v>
      </c>
      <c r="BW113" s="19">
        <f t="shared" si="311"/>
        <v>314143.50479232339</v>
      </c>
      <c r="BX113" s="19">
        <f t="shared" si="311"/>
        <v>320426.37488816987</v>
      </c>
      <c r="BY113" s="19">
        <f t="shared" si="311"/>
        <v>326834.90238593327</v>
      </c>
      <c r="BZ113" s="19">
        <f t="shared" si="311"/>
        <v>333371.60043365194</v>
      </c>
      <c r="CA113" s="19">
        <f t="shared" si="311"/>
        <v>340039.03244232497</v>
      </c>
      <c r="CB113" s="19">
        <f t="shared" si="311"/>
        <v>346839.8130911715</v>
      </c>
      <c r="CC113" s="19">
        <f t="shared" si="311"/>
        <v>353776.60935299494</v>
      </c>
      <c r="CD113" s="19">
        <f t="shared" si="311"/>
        <v>360852.14154005487</v>
      </c>
      <c r="CE113" s="19">
        <f t="shared" si="311"/>
        <v>368069.18437085598</v>
      </c>
      <c r="CF113" s="19">
        <f t="shared" si="311"/>
        <v>375430.56805827311</v>
      </c>
      <c r="CG113" s="19">
        <f t="shared" si="311"/>
        <v>382939.17941943859</v>
      </c>
      <c r="CH113" s="19">
        <f t="shared" si="311"/>
        <v>390597.96300782735</v>
      </c>
      <c r="CI113" s="19">
        <f t="shared" si="311"/>
        <v>398409.9222679839</v>
      </c>
      <c r="CJ113" s="19">
        <f t="shared" si="311"/>
        <v>406378.12071334361</v>
      </c>
      <c r="CK113" s="19">
        <f t="shared" si="311"/>
        <v>414505.68312761048</v>
      </c>
      <c r="CL113" s="19"/>
    </row>
    <row r="115" spans="5:90" x14ac:dyDescent="0.25">
      <c r="N115" s="7"/>
      <c r="O115" s="8"/>
      <c r="P115" s="9"/>
      <c r="Q115" s="9"/>
      <c r="R115" s="9"/>
    </row>
    <row r="116" spans="5:90" x14ac:dyDescent="0.25">
      <c r="N116" s="6"/>
      <c r="P116" s="9"/>
      <c r="Q116" s="9"/>
      <c r="R116" s="9"/>
    </row>
    <row r="117" spans="5:90" x14ac:dyDescent="0.25">
      <c r="N117" s="7"/>
      <c r="P117" s="9"/>
      <c r="Q117" s="9"/>
      <c r="R117" s="9"/>
    </row>
    <row r="118" spans="5:90" x14ac:dyDescent="0.25">
      <c r="N118" s="6"/>
      <c r="P118" s="9"/>
      <c r="Q118" s="9"/>
      <c r="R118" s="9"/>
    </row>
  </sheetData>
  <autoFilter ref="E9:R113" xr:uid="{CF357975-E02C-4A0E-A10C-781B287416C4}"/>
  <phoneticPr fontId="6" type="noConversion"/>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07485-E2D8-44F2-91DA-5E0B068F496E}">
  <dimension ref="A1:T60"/>
  <sheetViews>
    <sheetView workbookViewId="0">
      <selection activeCell="N9" sqref="N9"/>
    </sheetView>
  </sheetViews>
  <sheetFormatPr baseColWidth="10" defaultRowHeight="15" x14ac:dyDescent="0.25"/>
  <cols>
    <col min="1" max="1" width="23.85546875" customWidth="1"/>
  </cols>
  <sheetData>
    <row r="1" spans="1:20" s="3" customFormat="1" ht="45" x14ac:dyDescent="0.25">
      <c r="A1" s="53" t="s">
        <v>13</v>
      </c>
      <c r="B1" s="53" t="s">
        <v>15</v>
      </c>
      <c r="C1" s="53" t="s">
        <v>16</v>
      </c>
      <c r="D1" s="15" t="s">
        <v>17</v>
      </c>
      <c r="E1" s="15" t="s">
        <v>18</v>
      </c>
      <c r="F1" s="15" t="s">
        <v>19</v>
      </c>
      <c r="G1" s="15" t="s">
        <v>20</v>
      </c>
      <c r="H1" s="15" t="s">
        <v>21</v>
      </c>
      <c r="I1" s="15" t="s">
        <v>22</v>
      </c>
      <c r="J1" s="15" t="s">
        <v>23</v>
      </c>
      <c r="K1" s="15" t="s">
        <v>24</v>
      </c>
      <c r="L1" s="15" t="s">
        <v>25</v>
      </c>
      <c r="M1" s="15" t="s">
        <v>26</v>
      </c>
      <c r="N1" s="15" t="s">
        <v>27</v>
      </c>
      <c r="O1" s="15" t="s">
        <v>28</v>
      </c>
      <c r="P1" s="15" t="s">
        <v>31</v>
      </c>
      <c r="Q1" s="53" t="s">
        <v>44</v>
      </c>
      <c r="R1" s="53" t="s">
        <v>46</v>
      </c>
      <c r="S1" s="53" t="s">
        <v>146</v>
      </c>
      <c r="T1" s="3" t="s">
        <v>150</v>
      </c>
    </row>
    <row r="2" spans="1:20" x14ac:dyDescent="0.25">
      <c r="A2" t="s">
        <v>14</v>
      </c>
      <c r="B2" t="s">
        <v>14</v>
      </c>
      <c r="C2" t="s">
        <v>14</v>
      </c>
      <c r="D2" t="s">
        <v>14</v>
      </c>
      <c r="E2" t="s">
        <v>14</v>
      </c>
      <c r="F2" t="s">
        <v>14</v>
      </c>
      <c r="G2" t="s">
        <v>14</v>
      </c>
      <c r="H2" t="s">
        <v>14</v>
      </c>
      <c r="I2" t="s">
        <v>14</v>
      </c>
      <c r="J2" t="s">
        <v>14</v>
      </c>
      <c r="K2" t="s">
        <v>14</v>
      </c>
      <c r="L2" t="s">
        <v>14</v>
      </c>
      <c r="M2" t="s">
        <v>14</v>
      </c>
      <c r="N2" t="s">
        <v>14</v>
      </c>
      <c r="O2" t="s">
        <v>14</v>
      </c>
      <c r="P2" t="s">
        <v>14</v>
      </c>
      <c r="Q2" t="s">
        <v>14</v>
      </c>
      <c r="R2" t="s">
        <v>14</v>
      </c>
      <c r="S2" t="s">
        <v>14</v>
      </c>
      <c r="T2" t="s">
        <v>14</v>
      </c>
    </row>
    <row r="3" spans="1:20" x14ac:dyDescent="0.25">
      <c r="A3" s="27" t="s">
        <v>17</v>
      </c>
      <c r="B3">
        <v>18</v>
      </c>
      <c r="C3">
        <v>2019</v>
      </c>
      <c r="D3">
        <v>1</v>
      </c>
      <c r="E3">
        <v>1</v>
      </c>
      <c r="F3">
        <v>1</v>
      </c>
      <c r="G3">
        <v>1</v>
      </c>
      <c r="H3">
        <v>1</v>
      </c>
      <c r="I3">
        <v>1</v>
      </c>
      <c r="J3">
        <v>1</v>
      </c>
      <c r="K3">
        <v>1</v>
      </c>
      <c r="L3">
        <v>1</v>
      </c>
      <c r="M3">
        <v>1</v>
      </c>
      <c r="N3">
        <v>1</v>
      </c>
      <c r="O3">
        <v>1</v>
      </c>
      <c r="P3">
        <v>1</v>
      </c>
      <c r="Q3">
        <v>60</v>
      </c>
      <c r="R3">
        <v>1</v>
      </c>
      <c r="S3">
        <v>1</v>
      </c>
      <c r="T3" s="63">
        <v>0</v>
      </c>
    </row>
    <row r="4" spans="1:20" x14ac:dyDescent="0.25">
      <c r="A4" s="27" t="s">
        <v>18</v>
      </c>
      <c r="B4">
        <v>19</v>
      </c>
      <c r="C4">
        <v>2020</v>
      </c>
      <c r="D4">
        <v>2</v>
      </c>
      <c r="E4">
        <v>2</v>
      </c>
      <c r="F4">
        <v>2</v>
      </c>
      <c r="G4">
        <v>2</v>
      </c>
      <c r="H4">
        <v>2</v>
      </c>
      <c r="I4">
        <v>2</v>
      </c>
      <c r="J4">
        <v>2</v>
      </c>
      <c r="K4">
        <v>2</v>
      </c>
      <c r="L4">
        <v>2</v>
      </c>
      <c r="M4">
        <v>2</v>
      </c>
      <c r="N4">
        <v>2</v>
      </c>
      <c r="O4">
        <v>2</v>
      </c>
      <c r="P4">
        <v>2</v>
      </c>
      <c r="Q4">
        <v>61</v>
      </c>
      <c r="R4">
        <v>2</v>
      </c>
      <c r="S4">
        <v>2</v>
      </c>
      <c r="T4" s="39">
        <v>1E-3</v>
      </c>
    </row>
    <row r="5" spans="1:20" x14ac:dyDescent="0.25">
      <c r="A5" s="16" t="s">
        <v>19</v>
      </c>
      <c r="B5">
        <v>20</v>
      </c>
      <c r="C5">
        <v>2021</v>
      </c>
      <c r="D5">
        <v>3</v>
      </c>
      <c r="E5">
        <v>3</v>
      </c>
      <c r="F5">
        <v>3</v>
      </c>
      <c r="G5">
        <v>3</v>
      </c>
      <c r="H5">
        <v>3</v>
      </c>
      <c r="I5">
        <v>3</v>
      </c>
      <c r="J5">
        <v>3</v>
      </c>
      <c r="K5">
        <v>3</v>
      </c>
      <c r="L5">
        <v>3</v>
      </c>
      <c r="M5">
        <v>3</v>
      </c>
      <c r="N5">
        <v>3</v>
      </c>
      <c r="P5">
        <v>3</v>
      </c>
      <c r="Q5">
        <v>62</v>
      </c>
      <c r="R5">
        <v>3</v>
      </c>
      <c r="S5">
        <v>3</v>
      </c>
      <c r="T5" s="63">
        <v>2E-3</v>
      </c>
    </row>
    <row r="6" spans="1:20" x14ac:dyDescent="0.25">
      <c r="A6" s="16" t="s">
        <v>20</v>
      </c>
      <c r="B6">
        <v>21</v>
      </c>
      <c r="C6">
        <v>2022</v>
      </c>
      <c r="D6">
        <v>4</v>
      </c>
      <c r="E6">
        <v>4</v>
      </c>
      <c r="G6">
        <v>4</v>
      </c>
      <c r="H6">
        <v>4</v>
      </c>
      <c r="I6">
        <v>4</v>
      </c>
      <c r="J6">
        <v>4</v>
      </c>
      <c r="K6">
        <v>4</v>
      </c>
      <c r="P6">
        <v>4</v>
      </c>
      <c r="Q6">
        <v>63</v>
      </c>
      <c r="R6">
        <v>4</v>
      </c>
      <c r="S6">
        <v>4</v>
      </c>
      <c r="T6" s="39">
        <v>3.0000000000000001E-3</v>
      </c>
    </row>
    <row r="7" spans="1:20" x14ac:dyDescent="0.25">
      <c r="A7" s="16" t="s">
        <v>21</v>
      </c>
      <c r="B7">
        <v>22</v>
      </c>
      <c r="C7">
        <v>2023</v>
      </c>
      <c r="D7">
        <v>5</v>
      </c>
      <c r="E7">
        <v>5</v>
      </c>
      <c r="G7">
        <v>5</v>
      </c>
      <c r="H7">
        <v>5</v>
      </c>
      <c r="I7">
        <v>5</v>
      </c>
      <c r="J7">
        <v>5</v>
      </c>
      <c r="K7">
        <v>5</v>
      </c>
      <c r="P7">
        <v>5</v>
      </c>
      <c r="Q7">
        <v>64</v>
      </c>
      <c r="R7">
        <v>5</v>
      </c>
      <c r="S7">
        <v>5</v>
      </c>
      <c r="T7" s="63">
        <v>4.0000000000000001E-3</v>
      </c>
    </row>
    <row r="8" spans="1:20" x14ac:dyDescent="0.25">
      <c r="A8" s="16" t="s">
        <v>22</v>
      </c>
      <c r="B8">
        <v>23</v>
      </c>
      <c r="C8">
        <v>2024</v>
      </c>
      <c r="D8">
        <v>6</v>
      </c>
      <c r="G8">
        <v>6</v>
      </c>
      <c r="H8">
        <v>6</v>
      </c>
      <c r="I8">
        <v>6</v>
      </c>
      <c r="J8">
        <v>6</v>
      </c>
      <c r="K8">
        <v>6</v>
      </c>
      <c r="P8">
        <v>6</v>
      </c>
      <c r="Q8">
        <v>65</v>
      </c>
      <c r="R8">
        <v>6</v>
      </c>
      <c r="S8">
        <v>6</v>
      </c>
      <c r="T8" s="39">
        <v>5.0000000000000001E-3</v>
      </c>
    </row>
    <row r="9" spans="1:20" x14ac:dyDescent="0.25">
      <c r="A9" s="16" t="s">
        <v>23</v>
      </c>
      <c r="B9">
        <v>24</v>
      </c>
      <c r="C9">
        <v>2025</v>
      </c>
      <c r="D9">
        <v>7</v>
      </c>
      <c r="G9">
        <v>7</v>
      </c>
      <c r="H9">
        <v>7</v>
      </c>
      <c r="I9">
        <v>7</v>
      </c>
      <c r="J9">
        <v>7</v>
      </c>
      <c r="K9">
        <v>7</v>
      </c>
      <c r="P9">
        <v>7</v>
      </c>
      <c r="Q9">
        <v>66</v>
      </c>
      <c r="R9">
        <v>7</v>
      </c>
      <c r="S9">
        <v>7</v>
      </c>
      <c r="T9" s="63">
        <v>6.0000000000000001E-3</v>
      </c>
    </row>
    <row r="10" spans="1:20" x14ac:dyDescent="0.25">
      <c r="A10" s="16" t="s">
        <v>24</v>
      </c>
      <c r="B10">
        <v>25</v>
      </c>
      <c r="C10">
        <v>2026</v>
      </c>
      <c r="G10">
        <v>8</v>
      </c>
      <c r="H10">
        <v>8</v>
      </c>
      <c r="I10">
        <v>8</v>
      </c>
      <c r="J10">
        <v>8</v>
      </c>
      <c r="P10">
        <v>8</v>
      </c>
      <c r="Q10">
        <v>67</v>
      </c>
      <c r="R10">
        <v>8</v>
      </c>
      <c r="S10">
        <v>8</v>
      </c>
      <c r="T10" s="39">
        <v>7.0000000000000001E-3</v>
      </c>
    </row>
    <row r="11" spans="1:20" x14ac:dyDescent="0.25">
      <c r="A11" s="16" t="s">
        <v>25</v>
      </c>
      <c r="B11">
        <v>26</v>
      </c>
      <c r="C11">
        <v>2027</v>
      </c>
      <c r="H11">
        <v>9</v>
      </c>
      <c r="I11">
        <v>9</v>
      </c>
      <c r="J11">
        <v>9</v>
      </c>
      <c r="P11">
        <v>9</v>
      </c>
      <c r="Q11">
        <v>68</v>
      </c>
      <c r="R11">
        <v>9</v>
      </c>
      <c r="S11">
        <v>9</v>
      </c>
      <c r="T11" s="63">
        <v>8.0000000000000002E-3</v>
      </c>
    </row>
    <row r="12" spans="1:20" x14ac:dyDescent="0.25">
      <c r="A12" s="16" t="s">
        <v>26</v>
      </c>
      <c r="B12">
        <v>27</v>
      </c>
      <c r="C12">
        <v>2028</v>
      </c>
      <c r="H12">
        <v>10</v>
      </c>
      <c r="I12">
        <v>10</v>
      </c>
      <c r="J12">
        <v>10</v>
      </c>
      <c r="P12">
        <v>10</v>
      </c>
      <c r="Q12">
        <v>69</v>
      </c>
      <c r="R12">
        <v>10</v>
      </c>
      <c r="S12">
        <v>10</v>
      </c>
      <c r="T12" s="39">
        <v>8.9999999999999993E-3</v>
      </c>
    </row>
    <row r="13" spans="1:20" x14ac:dyDescent="0.25">
      <c r="A13" s="16" t="s">
        <v>27</v>
      </c>
      <c r="B13">
        <v>28</v>
      </c>
      <c r="C13">
        <v>2029</v>
      </c>
      <c r="H13">
        <v>11</v>
      </c>
      <c r="I13">
        <v>11</v>
      </c>
      <c r="J13">
        <v>11</v>
      </c>
      <c r="P13">
        <v>11</v>
      </c>
      <c r="Q13">
        <v>70</v>
      </c>
      <c r="R13">
        <v>11</v>
      </c>
      <c r="S13">
        <v>11</v>
      </c>
      <c r="T13" s="63">
        <v>0.01</v>
      </c>
    </row>
    <row r="14" spans="1:20" x14ac:dyDescent="0.25">
      <c r="A14" s="16" t="s">
        <v>28</v>
      </c>
      <c r="B14">
        <v>29</v>
      </c>
      <c r="C14">
        <v>2030</v>
      </c>
      <c r="H14">
        <v>12</v>
      </c>
      <c r="I14">
        <v>12</v>
      </c>
      <c r="J14">
        <v>12</v>
      </c>
      <c r="P14">
        <v>12</v>
      </c>
      <c r="Q14">
        <v>71</v>
      </c>
      <c r="R14">
        <v>12</v>
      </c>
      <c r="S14">
        <v>12</v>
      </c>
      <c r="T14" s="39">
        <v>1.0999999999999999E-2</v>
      </c>
    </row>
    <row r="15" spans="1:20" x14ac:dyDescent="0.25">
      <c r="A15" s="27" t="s">
        <v>31</v>
      </c>
      <c r="B15">
        <v>30</v>
      </c>
      <c r="C15">
        <v>2031</v>
      </c>
      <c r="P15">
        <v>13</v>
      </c>
      <c r="Q15">
        <v>72</v>
      </c>
      <c r="R15">
        <v>13</v>
      </c>
      <c r="S15">
        <v>13</v>
      </c>
      <c r="T15" s="63">
        <v>1.2E-2</v>
      </c>
    </row>
    <row r="16" spans="1:20" x14ac:dyDescent="0.25">
      <c r="B16">
        <v>31</v>
      </c>
      <c r="C16">
        <v>2032</v>
      </c>
      <c r="P16">
        <v>14</v>
      </c>
      <c r="Q16">
        <v>73</v>
      </c>
      <c r="R16">
        <v>14</v>
      </c>
      <c r="S16">
        <v>14</v>
      </c>
      <c r="T16" s="39">
        <v>1.2999999999999999E-2</v>
      </c>
    </row>
    <row r="17" spans="2:20" x14ac:dyDescent="0.25">
      <c r="B17">
        <v>32</v>
      </c>
      <c r="C17">
        <v>2033</v>
      </c>
      <c r="P17">
        <v>15</v>
      </c>
      <c r="Q17">
        <v>74</v>
      </c>
      <c r="R17">
        <v>15</v>
      </c>
      <c r="S17">
        <v>15</v>
      </c>
      <c r="T17" s="63">
        <v>1.4E-2</v>
      </c>
    </row>
    <row r="18" spans="2:20" x14ac:dyDescent="0.25">
      <c r="B18">
        <v>33</v>
      </c>
      <c r="C18">
        <v>2034</v>
      </c>
      <c r="P18">
        <v>16</v>
      </c>
      <c r="Q18">
        <v>75</v>
      </c>
      <c r="R18">
        <v>16</v>
      </c>
      <c r="S18">
        <v>16</v>
      </c>
      <c r="T18" s="39">
        <v>1.4999999999999999E-2</v>
      </c>
    </row>
    <row r="19" spans="2:20" x14ac:dyDescent="0.25">
      <c r="B19">
        <v>34</v>
      </c>
      <c r="C19">
        <v>2035</v>
      </c>
      <c r="P19">
        <v>17</v>
      </c>
      <c r="Q19">
        <v>76</v>
      </c>
      <c r="R19">
        <v>17</v>
      </c>
      <c r="S19">
        <v>17</v>
      </c>
      <c r="T19" s="63">
        <v>1.6E-2</v>
      </c>
    </row>
    <row r="20" spans="2:20" x14ac:dyDescent="0.25">
      <c r="B20">
        <v>35</v>
      </c>
      <c r="C20">
        <v>2036</v>
      </c>
      <c r="P20">
        <v>18</v>
      </c>
      <c r="Q20">
        <v>77</v>
      </c>
      <c r="R20">
        <v>18</v>
      </c>
      <c r="S20">
        <v>18</v>
      </c>
      <c r="T20" s="39">
        <v>1.7000000000000001E-2</v>
      </c>
    </row>
    <row r="21" spans="2:20" x14ac:dyDescent="0.25">
      <c r="B21">
        <v>36</v>
      </c>
      <c r="C21">
        <v>2037</v>
      </c>
      <c r="Q21">
        <v>78</v>
      </c>
      <c r="R21">
        <v>19</v>
      </c>
      <c r="S21">
        <v>19</v>
      </c>
      <c r="T21" s="63">
        <v>1.7999999999999999E-2</v>
      </c>
    </row>
    <row r="22" spans="2:20" x14ac:dyDescent="0.25">
      <c r="B22">
        <v>37</v>
      </c>
      <c r="C22">
        <v>2038</v>
      </c>
      <c r="Q22">
        <v>79</v>
      </c>
      <c r="R22">
        <v>20</v>
      </c>
      <c r="S22">
        <v>20</v>
      </c>
      <c r="T22" s="39">
        <v>1.9E-2</v>
      </c>
    </row>
    <row r="23" spans="2:20" x14ac:dyDescent="0.25">
      <c r="B23">
        <v>38</v>
      </c>
      <c r="C23">
        <v>2039</v>
      </c>
      <c r="Q23">
        <v>80</v>
      </c>
      <c r="R23">
        <v>21</v>
      </c>
      <c r="S23">
        <v>21</v>
      </c>
      <c r="T23" s="63">
        <v>0.02</v>
      </c>
    </row>
    <row r="24" spans="2:20" x14ac:dyDescent="0.25">
      <c r="B24">
        <v>39</v>
      </c>
      <c r="C24">
        <v>2040</v>
      </c>
      <c r="Q24">
        <v>81</v>
      </c>
      <c r="R24">
        <v>22</v>
      </c>
      <c r="S24">
        <v>22</v>
      </c>
      <c r="T24" s="63">
        <v>2.1000000000000001E-2</v>
      </c>
    </row>
    <row r="25" spans="2:20" x14ac:dyDescent="0.25">
      <c r="B25">
        <v>40</v>
      </c>
      <c r="C25">
        <v>2041</v>
      </c>
      <c r="Q25">
        <v>82</v>
      </c>
      <c r="R25">
        <v>23</v>
      </c>
      <c r="S25">
        <v>23</v>
      </c>
      <c r="T25" s="39">
        <v>2.1999999999999999E-2</v>
      </c>
    </row>
    <row r="26" spans="2:20" x14ac:dyDescent="0.25">
      <c r="B26">
        <v>41</v>
      </c>
      <c r="C26">
        <v>2042</v>
      </c>
      <c r="Q26">
        <v>83</v>
      </c>
      <c r="R26">
        <v>24</v>
      </c>
      <c r="S26">
        <v>24</v>
      </c>
      <c r="T26" s="63">
        <v>2.3E-2</v>
      </c>
    </row>
    <row r="27" spans="2:20" x14ac:dyDescent="0.25">
      <c r="B27">
        <v>42</v>
      </c>
      <c r="C27">
        <v>2043</v>
      </c>
      <c r="Q27">
        <v>84</v>
      </c>
      <c r="R27">
        <v>25</v>
      </c>
      <c r="S27">
        <v>25</v>
      </c>
      <c r="T27" s="63">
        <v>2.4E-2</v>
      </c>
    </row>
    <row r="28" spans="2:20" x14ac:dyDescent="0.25">
      <c r="B28">
        <v>43</v>
      </c>
      <c r="C28">
        <v>2044</v>
      </c>
      <c r="Q28">
        <v>85</v>
      </c>
      <c r="R28">
        <v>26</v>
      </c>
      <c r="S28">
        <v>26</v>
      </c>
      <c r="T28" s="39">
        <v>2.5000000000000001E-2</v>
      </c>
    </row>
    <row r="29" spans="2:20" x14ac:dyDescent="0.25">
      <c r="B29">
        <v>44</v>
      </c>
      <c r="C29">
        <v>2045</v>
      </c>
      <c r="Q29">
        <v>86</v>
      </c>
      <c r="R29">
        <v>27</v>
      </c>
      <c r="S29">
        <v>27</v>
      </c>
      <c r="T29" s="63">
        <v>2.5999999999999999E-2</v>
      </c>
    </row>
    <row r="30" spans="2:20" x14ac:dyDescent="0.25">
      <c r="B30">
        <v>45</v>
      </c>
      <c r="C30">
        <v>2046</v>
      </c>
      <c r="Q30">
        <v>87</v>
      </c>
      <c r="R30">
        <v>28</v>
      </c>
      <c r="S30">
        <v>28</v>
      </c>
      <c r="T30" s="63">
        <v>2.7E-2</v>
      </c>
    </row>
    <row r="31" spans="2:20" x14ac:dyDescent="0.25">
      <c r="B31">
        <v>46</v>
      </c>
      <c r="C31">
        <v>2047</v>
      </c>
      <c r="Q31">
        <v>88</v>
      </c>
      <c r="R31">
        <v>29</v>
      </c>
      <c r="S31">
        <v>29</v>
      </c>
      <c r="T31" s="39">
        <v>2.8000000000000001E-2</v>
      </c>
    </row>
    <row r="32" spans="2:20" x14ac:dyDescent="0.25">
      <c r="B32">
        <v>47</v>
      </c>
      <c r="C32">
        <v>2048</v>
      </c>
      <c r="Q32">
        <v>89</v>
      </c>
      <c r="R32">
        <v>30</v>
      </c>
      <c r="S32">
        <v>30</v>
      </c>
      <c r="T32" s="63">
        <v>2.9000000000000001E-2</v>
      </c>
    </row>
    <row r="33" spans="2:20" x14ac:dyDescent="0.25">
      <c r="B33">
        <v>48</v>
      </c>
      <c r="C33">
        <v>2049</v>
      </c>
      <c r="Q33">
        <v>90</v>
      </c>
      <c r="R33">
        <v>31</v>
      </c>
      <c r="S33">
        <v>31</v>
      </c>
      <c r="T33" s="63">
        <v>0.03</v>
      </c>
    </row>
    <row r="34" spans="2:20" x14ac:dyDescent="0.25">
      <c r="B34">
        <v>49</v>
      </c>
      <c r="C34">
        <v>2050</v>
      </c>
      <c r="Q34">
        <v>91</v>
      </c>
      <c r="R34">
        <v>32</v>
      </c>
      <c r="S34">
        <v>32</v>
      </c>
    </row>
    <row r="35" spans="2:20" x14ac:dyDescent="0.25">
      <c r="B35">
        <v>50</v>
      </c>
      <c r="C35">
        <v>2051</v>
      </c>
      <c r="Q35">
        <v>92</v>
      </c>
      <c r="R35">
        <v>33</v>
      </c>
      <c r="S35">
        <v>33</v>
      </c>
    </row>
    <row r="36" spans="2:20" x14ac:dyDescent="0.25">
      <c r="B36">
        <v>51</v>
      </c>
      <c r="C36">
        <v>2052</v>
      </c>
      <c r="Q36">
        <v>93</v>
      </c>
      <c r="R36">
        <v>34</v>
      </c>
      <c r="S36">
        <v>34</v>
      </c>
    </row>
    <row r="37" spans="2:20" x14ac:dyDescent="0.25">
      <c r="B37">
        <v>52</v>
      </c>
      <c r="C37">
        <v>2053</v>
      </c>
      <c r="Q37">
        <v>94</v>
      </c>
      <c r="R37">
        <v>35</v>
      </c>
      <c r="S37">
        <v>35</v>
      </c>
    </row>
    <row r="38" spans="2:20" x14ac:dyDescent="0.25">
      <c r="B38">
        <v>53</v>
      </c>
      <c r="C38">
        <v>2054</v>
      </c>
      <c r="Q38">
        <v>95</v>
      </c>
      <c r="R38">
        <v>36</v>
      </c>
      <c r="S38">
        <v>36</v>
      </c>
    </row>
    <row r="39" spans="2:20" x14ac:dyDescent="0.25">
      <c r="B39">
        <v>54</v>
      </c>
      <c r="C39">
        <v>2055</v>
      </c>
      <c r="Q39">
        <v>96</v>
      </c>
      <c r="R39">
        <v>37</v>
      </c>
      <c r="S39">
        <v>37</v>
      </c>
    </row>
    <row r="40" spans="2:20" x14ac:dyDescent="0.25">
      <c r="B40">
        <v>55</v>
      </c>
      <c r="C40">
        <v>2056</v>
      </c>
      <c r="Q40">
        <v>97</v>
      </c>
      <c r="R40">
        <v>38</v>
      </c>
      <c r="S40">
        <v>38</v>
      </c>
    </row>
    <row r="41" spans="2:20" x14ac:dyDescent="0.25">
      <c r="B41">
        <v>56</v>
      </c>
      <c r="C41">
        <v>2057</v>
      </c>
      <c r="Q41">
        <v>98</v>
      </c>
      <c r="R41">
        <v>39</v>
      </c>
      <c r="S41">
        <v>39</v>
      </c>
    </row>
    <row r="42" spans="2:20" x14ac:dyDescent="0.25">
      <c r="B42">
        <v>57</v>
      </c>
      <c r="C42">
        <v>2058</v>
      </c>
      <c r="Q42">
        <v>99</v>
      </c>
      <c r="R42">
        <v>40</v>
      </c>
      <c r="S42" t="s">
        <v>147</v>
      </c>
    </row>
    <row r="43" spans="2:20" x14ac:dyDescent="0.25">
      <c r="B43">
        <v>58</v>
      </c>
      <c r="Q43">
        <v>100</v>
      </c>
    </row>
    <row r="44" spans="2:20" x14ac:dyDescent="0.25">
      <c r="B44">
        <v>59</v>
      </c>
    </row>
    <row r="45" spans="2:20" x14ac:dyDescent="0.25">
      <c r="B45">
        <v>60</v>
      </c>
    </row>
    <row r="46" spans="2:20" x14ac:dyDescent="0.25">
      <c r="B46">
        <v>61</v>
      </c>
    </row>
    <row r="47" spans="2:20" x14ac:dyDescent="0.25">
      <c r="B47">
        <v>62</v>
      </c>
    </row>
    <row r="48" spans="2:20" x14ac:dyDescent="0.25">
      <c r="B48">
        <v>63</v>
      </c>
    </row>
    <row r="49" spans="2:2" x14ac:dyDescent="0.25">
      <c r="B49">
        <v>64</v>
      </c>
    </row>
    <row r="50" spans="2:2" x14ac:dyDescent="0.25">
      <c r="B50">
        <v>65</v>
      </c>
    </row>
    <row r="51" spans="2:2" x14ac:dyDescent="0.25">
      <c r="B51">
        <v>66</v>
      </c>
    </row>
    <row r="52" spans="2:2" x14ac:dyDescent="0.25">
      <c r="B52">
        <v>67</v>
      </c>
    </row>
    <row r="53" spans="2:2" x14ac:dyDescent="0.25">
      <c r="B53">
        <v>68</v>
      </c>
    </row>
    <row r="54" spans="2:2" x14ac:dyDescent="0.25">
      <c r="B54">
        <v>69</v>
      </c>
    </row>
    <row r="55" spans="2:2" x14ac:dyDescent="0.25">
      <c r="B55">
        <v>70</v>
      </c>
    </row>
    <row r="56" spans="2:2" x14ac:dyDescent="0.25">
      <c r="B56">
        <v>71</v>
      </c>
    </row>
    <row r="57" spans="2:2" x14ac:dyDescent="0.25">
      <c r="B57">
        <v>72</v>
      </c>
    </row>
    <row r="58" spans="2:2" x14ac:dyDescent="0.25">
      <c r="B58">
        <v>73</v>
      </c>
    </row>
    <row r="59" spans="2:2" x14ac:dyDescent="0.25">
      <c r="B59">
        <v>74</v>
      </c>
    </row>
    <row r="60" spans="2:2" x14ac:dyDescent="0.25">
      <c r="B60">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7055A-41F0-4A64-BEFE-3F99FCDCC0F1}">
  <dimension ref="A4:K104"/>
  <sheetViews>
    <sheetView workbookViewId="0">
      <selection activeCell="N9" sqref="N9"/>
    </sheetView>
  </sheetViews>
  <sheetFormatPr baseColWidth="10" defaultRowHeight="15" x14ac:dyDescent="0.25"/>
  <cols>
    <col min="7" max="7" width="17.42578125" customWidth="1"/>
  </cols>
  <sheetData>
    <row r="4" spans="1:11" ht="30" x14ac:dyDescent="0.25">
      <c r="B4" t="s">
        <v>54</v>
      </c>
      <c r="C4" t="s">
        <v>30</v>
      </c>
      <c r="D4" t="s">
        <v>51</v>
      </c>
      <c r="E4" t="s">
        <v>52</v>
      </c>
      <c r="F4" t="s">
        <v>53</v>
      </c>
      <c r="G4" t="s">
        <v>55</v>
      </c>
      <c r="H4" t="s">
        <v>0</v>
      </c>
      <c r="I4" t="s">
        <v>56</v>
      </c>
      <c r="J4" s="3" t="s">
        <v>150</v>
      </c>
    </row>
    <row r="5" spans="1:11" x14ac:dyDescent="0.25">
      <c r="A5">
        <v>1</v>
      </c>
      <c r="B5">
        <v>2019</v>
      </c>
      <c r="C5" t="str">
        <f>'Critères de recherche'!C16</f>
        <v>Choisir…</v>
      </c>
      <c r="D5" t="e">
        <f>'Critères de recherche'!I11</f>
        <v>#VALUE!</v>
      </c>
      <c r="E5" t="e">
        <f>IF(D5&lt;&gt;0,C5+D5,E4)</f>
        <v>#VALUE!</v>
      </c>
      <c r="F5" t="e">
        <f>IF(D5&gt;0,"Salarié",IF(C5&lt;'Critères de recherche'!$I$13,"Retraité","DCD"))</f>
        <v>#VALUE!</v>
      </c>
      <c r="G5" t="str">
        <f>IF('Critères de recherche'!C$10&lt;&gt;'Listes déroulantes'!A$15,"Technique","Professionnel")</f>
        <v>Technique</v>
      </c>
      <c r="H5" t="str">
        <f>'Critères de recherche'!C11</f>
        <v>Choisir…</v>
      </c>
      <c r="I5">
        <f>SUMPRODUCT(('Critères de recherche'!C10='Scénario hypothétique 2%'!$E$10:$E$113)*('Statut d''emploi'!H5='Scénario hypothétique 2%'!$F$10:$F$113)*('Scénario hypothétique 2%'!$G$10:$G$113))</f>
        <v>0</v>
      </c>
      <c r="J5" s="63">
        <v>0</v>
      </c>
      <c r="K5">
        <v>0</v>
      </c>
    </row>
    <row r="6" spans="1:11" x14ac:dyDescent="0.25">
      <c r="A6">
        <v>2</v>
      </c>
      <c r="B6">
        <v>2020</v>
      </c>
      <c r="C6" t="e">
        <f>C5+1</f>
        <v>#VALUE!</v>
      </c>
      <c r="D6" t="e">
        <f>IF(D5&lt;&gt;0,D5-1,0)</f>
        <v>#VALUE!</v>
      </c>
      <c r="E6" t="e">
        <f t="shared" ref="E6:E69" si="0">IF(D6&lt;&gt;0,C6+D6,E5)</f>
        <v>#VALUE!</v>
      </c>
      <c r="F6" t="e">
        <f>IF(D6&gt;0,"Salarié",IF(C6&lt;'Critères de recherche'!$I$13,"Retraité","DCD"))</f>
        <v>#VALUE!</v>
      </c>
      <c r="G6" t="str">
        <f>IF('Critères de recherche'!C$10&lt;&gt;'Listes déroulantes'!A$15,"Technique","Professionnel")</f>
        <v>Technique</v>
      </c>
      <c r="H6">
        <f>IF('Critères de recherche'!C$10&lt;&gt;'Listes déroulantes'!$A$15,IF(H5&lt;$I$5,'Statut d''emploi'!H5+1,$I$5),IF(H5&lt;I$5,IF(H5&lt;6,H5+2,H5+1),$I$5))</f>
        <v>0</v>
      </c>
      <c r="J6" s="39">
        <v>1E-3</v>
      </c>
      <c r="K6">
        <v>0</v>
      </c>
    </row>
    <row r="7" spans="1:11" x14ac:dyDescent="0.25">
      <c r="A7">
        <v>3</v>
      </c>
      <c r="B7">
        <v>2021</v>
      </c>
      <c r="C7" t="e">
        <f t="shared" ref="C7:C70" si="1">C6+1</f>
        <v>#VALUE!</v>
      </c>
      <c r="D7" t="e">
        <f t="shared" ref="D7:D70" si="2">IF(D6&lt;&gt;0,D6-1,0)</f>
        <v>#VALUE!</v>
      </c>
      <c r="E7" t="e">
        <f t="shared" si="0"/>
        <v>#VALUE!</v>
      </c>
      <c r="F7" t="e">
        <f>IF(D7&gt;0,"Salarié",IF(C7&lt;'Critères de recherche'!$I$13,"Retraité","DCD"))</f>
        <v>#VALUE!</v>
      </c>
      <c r="G7" t="str">
        <f>IF('Critères de recherche'!C$10&lt;&gt;'Listes déroulantes'!A$15,"Technique","Professionnel")</f>
        <v>Technique</v>
      </c>
      <c r="H7">
        <f>IF('Critères de recherche'!C$10&lt;&gt;'Listes déroulantes'!$A$15,IF(H6&lt;$I$5,'Statut d''emploi'!H6+1,$I$5),IF(H6&lt;I$5,IF(H6&lt;6,H6+2,H6+1),$I$5))</f>
        <v>0</v>
      </c>
      <c r="J7" s="63">
        <v>2E-3</v>
      </c>
      <c r="K7">
        <v>0</v>
      </c>
    </row>
    <row r="8" spans="1:11" x14ac:dyDescent="0.25">
      <c r="A8">
        <v>4</v>
      </c>
      <c r="B8">
        <v>2022</v>
      </c>
      <c r="C8" t="e">
        <f t="shared" si="1"/>
        <v>#VALUE!</v>
      </c>
      <c r="D8" t="e">
        <f t="shared" si="2"/>
        <v>#VALUE!</v>
      </c>
      <c r="E8" t="e">
        <f t="shared" si="0"/>
        <v>#VALUE!</v>
      </c>
      <c r="F8" t="e">
        <f>IF(D8&gt;0,"Salarié",IF(C8&lt;'Critères de recherche'!$I$13,"Retraité","DCD"))</f>
        <v>#VALUE!</v>
      </c>
      <c r="G8" t="str">
        <f>IF('Critères de recherche'!C$10&lt;&gt;'Listes déroulantes'!A$15,"Technique","Professionnel")</f>
        <v>Technique</v>
      </c>
      <c r="H8">
        <f>IF('Critères de recherche'!C$10&lt;&gt;'Listes déroulantes'!$A$15,IF(H7&lt;$I$5,'Statut d''emploi'!H7+1,$I$5),IF(H7&lt;I$5,IF(H7&lt;6,H7+2,H7+1),$I$5))</f>
        <v>0</v>
      </c>
      <c r="J8" s="39">
        <v>3.0000000000000001E-3</v>
      </c>
      <c r="K8">
        <v>0</v>
      </c>
    </row>
    <row r="9" spans="1:11" x14ac:dyDescent="0.25">
      <c r="A9">
        <v>5</v>
      </c>
      <c r="B9">
        <v>2023</v>
      </c>
      <c r="C9" t="e">
        <f t="shared" si="1"/>
        <v>#VALUE!</v>
      </c>
      <c r="D9" t="e">
        <f t="shared" si="2"/>
        <v>#VALUE!</v>
      </c>
      <c r="E9" t="e">
        <f t="shared" si="0"/>
        <v>#VALUE!</v>
      </c>
      <c r="F9" t="e">
        <f>IF(D9&gt;0,"Salarié",IF(C9&lt;'Critères de recherche'!$I$13,"Retraité","DCD"))</f>
        <v>#VALUE!</v>
      </c>
      <c r="G9" t="str">
        <f>IF('Critères de recherche'!C$10&lt;&gt;'Listes déroulantes'!A$15,"Technique","Professionnel")</f>
        <v>Technique</v>
      </c>
      <c r="H9">
        <f>IF('Critères de recherche'!C$10&lt;&gt;'Listes déroulantes'!$A$15,IF(H8&lt;$I$5,'Statut d''emploi'!H8+1,$I$5),IF(H8&lt;I$5,IF(H8&lt;6,H8+2,H8+1),$I$5))</f>
        <v>0</v>
      </c>
      <c r="J9" s="63">
        <v>4.0000000000000001E-3</v>
      </c>
      <c r="K9">
        <v>0</v>
      </c>
    </row>
    <row r="10" spans="1:11" x14ac:dyDescent="0.25">
      <c r="A10">
        <v>6</v>
      </c>
      <c r="B10">
        <v>2024</v>
      </c>
      <c r="C10" t="e">
        <f t="shared" si="1"/>
        <v>#VALUE!</v>
      </c>
      <c r="D10" t="e">
        <f t="shared" si="2"/>
        <v>#VALUE!</v>
      </c>
      <c r="E10" t="e">
        <f t="shared" si="0"/>
        <v>#VALUE!</v>
      </c>
      <c r="F10" t="e">
        <f>IF(D10&gt;0,"Salarié",IF(C10&lt;'Critères de recherche'!$I$13,"Retraité","DCD"))</f>
        <v>#VALUE!</v>
      </c>
      <c r="G10" t="str">
        <f>IF('Critères de recherche'!C$10&lt;&gt;'Listes déroulantes'!A$15,"Technique","Professionnel")</f>
        <v>Technique</v>
      </c>
      <c r="H10">
        <f>IF('Critères de recherche'!C$10&lt;&gt;'Listes déroulantes'!$A$15,IF(H9&lt;$I$5,'Statut d''emploi'!H9+1,$I$5),IF(H9&lt;I$5,IF(H9&lt;6,H9+2,H9+1),$I$5))</f>
        <v>0</v>
      </c>
      <c r="J10" s="39">
        <v>5.0000000000000001E-3</v>
      </c>
      <c r="K10">
        <v>0</v>
      </c>
    </row>
    <row r="11" spans="1:11" x14ac:dyDescent="0.25">
      <c r="A11">
        <v>7</v>
      </c>
      <c r="B11">
        <v>2025</v>
      </c>
      <c r="C11" t="e">
        <f t="shared" si="1"/>
        <v>#VALUE!</v>
      </c>
      <c r="D11" t="e">
        <f t="shared" si="2"/>
        <v>#VALUE!</v>
      </c>
      <c r="E11" t="e">
        <f t="shared" si="0"/>
        <v>#VALUE!</v>
      </c>
      <c r="F11" t="e">
        <f>IF(D11&gt;0,"Salarié",IF(C11&lt;'Critères de recherche'!$I$13,"Retraité","DCD"))</f>
        <v>#VALUE!</v>
      </c>
      <c r="G11" t="str">
        <f>IF('Critères de recherche'!C$10&lt;&gt;'Listes déroulantes'!A$15,"Technique","Professionnel")</f>
        <v>Technique</v>
      </c>
      <c r="H11">
        <f>IF('Critères de recherche'!C$10&lt;&gt;'Listes déroulantes'!$A$15,IF(H10&lt;$I$5,'Statut d''emploi'!H10+1,$I$5),IF(H10&lt;I$5,IF(H10&lt;6,H10+2,H10+1),$I$5))</f>
        <v>0</v>
      </c>
      <c r="J11" s="63">
        <v>6.0000000000000001E-3</v>
      </c>
      <c r="K11">
        <v>0</v>
      </c>
    </row>
    <row r="12" spans="1:11" x14ac:dyDescent="0.25">
      <c r="A12">
        <v>8</v>
      </c>
      <c r="B12">
        <v>2026</v>
      </c>
      <c r="C12" t="e">
        <f t="shared" si="1"/>
        <v>#VALUE!</v>
      </c>
      <c r="D12" t="e">
        <f t="shared" si="2"/>
        <v>#VALUE!</v>
      </c>
      <c r="E12" t="e">
        <f t="shared" si="0"/>
        <v>#VALUE!</v>
      </c>
      <c r="F12" t="e">
        <f>IF(D12&gt;0,"Salarié",IF(C12&lt;'Critères de recherche'!$I$13,"Retraité","DCD"))</f>
        <v>#VALUE!</v>
      </c>
      <c r="G12" t="str">
        <f>IF('Critères de recherche'!C$10&lt;&gt;'Listes déroulantes'!A$15,"Technique","Professionnel")</f>
        <v>Technique</v>
      </c>
      <c r="H12">
        <f>IF('Critères de recherche'!C$10&lt;&gt;'Listes déroulantes'!$A$15,IF(H11&lt;$I$5,'Statut d''emploi'!H11+1,$I$5),IF(H11&lt;I$5,IF(H11&lt;6,H11+2,H11+1),$I$5))</f>
        <v>0</v>
      </c>
      <c r="J12" s="39">
        <v>7.0000000000000001E-3</v>
      </c>
      <c r="K12">
        <v>0</v>
      </c>
    </row>
    <row r="13" spans="1:11" x14ac:dyDescent="0.25">
      <c r="A13">
        <v>9</v>
      </c>
      <c r="B13">
        <v>2027</v>
      </c>
      <c r="C13" t="e">
        <f t="shared" si="1"/>
        <v>#VALUE!</v>
      </c>
      <c r="D13" t="e">
        <f t="shared" si="2"/>
        <v>#VALUE!</v>
      </c>
      <c r="E13" t="e">
        <f t="shared" si="0"/>
        <v>#VALUE!</v>
      </c>
      <c r="F13" t="e">
        <f>IF(D13&gt;0,"Salarié",IF(C13&lt;'Critères de recherche'!$I$13,"Retraité","DCD"))</f>
        <v>#VALUE!</v>
      </c>
      <c r="G13" t="str">
        <f>IF('Critères de recherche'!C$10&lt;&gt;'Listes déroulantes'!A$15,"Technique","Professionnel")</f>
        <v>Technique</v>
      </c>
      <c r="H13">
        <f>IF('Critères de recherche'!C$10&lt;&gt;'Listes déroulantes'!$A$15,IF(H12&lt;$I$5,'Statut d''emploi'!H12+1,$I$5),IF(H12&lt;I$5,IF(H12&lt;6,H12+2,H12+1),$I$5))</f>
        <v>0</v>
      </c>
      <c r="J13" s="63">
        <v>8.0000000000000002E-3</v>
      </c>
      <c r="K13">
        <v>0</v>
      </c>
    </row>
    <row r="14" spans="1:11" x14ac:dyDescent="0.25">
      <c r="A14">
        <v>10</v>
      </c>
      <c r="B14">
        <v>2028</v>
      </c>
      <c r="C14" t="e">
        <f t="shared" si="1"/>
        <v>#VALUE!</v>
      </c>
      <c r="D14" t="e">
        <f t="shared" si="2"/>
        <v>#VALUE!</v>
      </c>
      <c r="E14" t="e">
        <f t="shared" si="0"/>
        <v>#VALUE!</v>
      </c>
      <c r="F14" t="e">
        <f>IF(D14&gt;0,"Salarié",IF(C14&lt;'Critères de recherche'!$I$13,"Retraité","DCD"))</f>
        <v>#VALUE!</v>
      </c>
      <c r="G14" t="str">
        <f>IF('Critères de recherche'!C$10&lt;&gt;'Listes déroulantes'!A$15,"Technique","Professionnel")</f>
        <v>Technique</v>
      </c>
      <c r="H14">
        <f>IF('Critères de recherche'!C$10&lt;&gt;'Listes déroulantes'!$A$15,IF(H13&lt;$I$5,'Statut d''emploi'!H13+1,$I$5),IF(H13&lt;I$5,IF(H13&lt;6,H13+2,H13+1),$I$5))</f>
        <v>0</v>
      </c>
      <c r="J14" s="39">
        <v>8.9999999999999993E-3</v>
      </c>
      <c r="K14">
        <v>0</v>
      </c>
    </row>
    <row r="15" spans="1:11" x14ac:dyDescent="0.25">
      <c r="A15">
        <v>11</v>
      </c>
      <c r="B15">
        <v>2029</v>
      </c>
      <c r="C15" t="e">
        <f t="shared" si="1"/>
        <v>#VALUE!</v>
      </c>
      <c r="D15" t="e">
        <f t="shared" si="2"/>
        <v>#VALUE!</v>
      </c>
      <c r="E15" t="e">
        <f t="shared" si="0"/>
        <v>#VALUE!</v>
      </c>
      <c r="F15" t="e">
        <f>IF(D15&gt;0,"Salarié",IF(C15&lt;'Critères de recherche'!$I$13,"Retraité","DCD"))</f>
        <v>#VALUE!</v>
      </c>
      <c r="G15" t="str">
        <f>IF('Critères de recherche'!C$10&lt;&gt;'Listes déroulantes'!A$15,"Technique","Professionnel")</f>
        <v>Technique</v>
      </c>
      <c r="H15">
        <f>IF('Critères de recherche'!C$10&lt;&gt;'Listes déroulantes'!$A$15,IF(H14&lt;$I$5,'Statut d''emploi'!H14+1,$I$5),IF(H14&lt;I$5,IF(H14&lt;6,H14+2,H14+1),$I$5))</f>
        <v>0</v>
      </c>
      <c r="J15" s="63">
        <v>0.01</v>
      </c>
      <c r="K15">
        <v>0</v>
      </c>
    </row>
    <row r="16" spans="1:11" x14ac:dyDescent="0.25">
      <c r="A16">
        <v>12</v>
      </c>
      <c r="B16">
        <v>2030</v>
      </c>
      <c r="C16" t="e">
        <f t="shared" si="1"/>
        <v>#VALUE!</v>
      </c>
      <c r="D16" t="e">
        <f t="shared" si="2"/>
        <v>#VALUE!</v>
      </c>
      <c r="E16" t="e">
        <f t="shared" si="0"/>
        <v>#VALUE!</v>
      </c>
      <c r="F16" t="e">
        <f>IF(D16&gt;0,"Salarié",IF(C16&lt;'Critères de recherche'!$I$13,"Retraité","DCD"))</f>
        <v>#VALUE!</v>
      </c>
      <c r="G16" t="str">
        <f>IF('Critères de recherche'!C$10&lt;&gt;'Listes déroulantes'!A$15,"Technique","Professionnel")</f>
        <v>Technique</v>
      </c>
      <c r="H16">
        <f>IF('Critères de recherche'!C$10&lt;&gt;'Listes déroulantes'!$A$15,IF(H15&lt;$I$5,'Statut d''emploi'!H15+1,$I$5),IF(H15&lt;I$5,IF(H15&lt;6,H15+2,H15+1),$I$5))</f>
        <v>0</v>
      </c>
      <c r="J16" s="39">
        <v>1.0999999999999999E-2</v>
      </c>
      <c r="K16" s="39">
        <f>J16-0.01</f>
        <v>9.9999999999999915E-4</v>
      </c>
    </row>
    <row r="17" spans="1:11" x14ac:dyDescent="0.25">
      <c r="A17">
        <v>13</v>
      </c>
      <c r="B17">
        <v>2031</v>
      </c>
      <c r="C17" t="e">
        <f t="shared" si="1"/>
        <v>#VALUE!</v>
      </c>
      <c r="D17" t="e">
        <f t="shared" si="2"/>
        <v>#VALUE!</v>
      </c>
      <c r="E17" t="e">
        <f t="shared" si="0"/>
        <v>#VALUE!</v>
      </c>
      <c r="F17" t="e">
        <f>IF(D17&gt;0,"Salarié",IF(C17&lt;'Critères de recherche'!$I$13,"Retraité","DCD"))</f>
        <v>#VALUE!</v>
      </c>
      <c r="G17" t="str">
        <f>IF('Critères de recherche'!C$10&lt;&gt;'Listes déroulantes'!A$15,"Technique","Professionnel")</f>
        <v>Technique</v>
      </c>
      <c r="H17">
        <f>IF('Critères de recherche'!C$10&lt;&gt;'Listes déroulantes'!$A$15,IF(H16&lt;$I$5,'Statut d''emploi'!H16+1,$I$5),IF(H16&lt;I$5,IF(H16&lt;6,H16+2,H16+1),$I$5))</f>
        <v>0</v>
      </c>
      <c r="J17" s="63">
        <v>1.2E-2</v>
      </c>
      <c r="K17" s="39">
        <f t="shared" ref="K17:K35" si="3">J17-0.01</f>
        <v>2E-3</v>
      </c>
    </row>
    <row r="18" spans="1:11" x14ac:dyDescent="0.25">
      <c r="A18">
        <v>14</v>
      </c>
      <c r="B18">
        <v>2032</v>
      </c>
      <c r="C18" t="e">
        <f t="shared" si="1"/>
        <v>#VALUE!</v>
      </c>
      <c r="D18" t="e">
        <f t="shared" si="2"/>
        <v>#VALUE!</v>
      </c>
      <c r="E18" t="e">
        <f t="shared" si="0"/>
        <v>#VALUE!</v>
      </c>
      <c r="F18" t="e">
        <f>IF(D18&gt;0,"Salarié",IF(C18&lt;'Critères de recherche'!$I$13,"Retraité","DCD"))</f>
        <v>#VALUE!</v>
      </c>
      <c r="G18" t="str">
        <f>IF('Critères de recherche'!C$10&lt;&gt;'Listes déroulantes'!A$15,"Technique","Professionnel")</f>
        <v>Technique</v>
      </c>
      <c r="H18">
        <f>IF('Critères de recherche'!C$10&lt;&gt;'Listes déroulantes'!$A$15,IF(H17&lt;$I$5,'Statut d''emploi'!H17+1,$I$5),IF(H17&lt;I$5,IF(H17&lt;6,H17+2,H17+1),$I$5))</f>
        <v>0</v>
      </c>
      <c r="J18" s="39">
        <v>1.2999999999999999E-2</v>
      </c>
      <c r="K18" s="39">
        <f t="shared" si="3"/>
        <v>2.9999999999999992E-3</v>
      </c>
    </row>
    <row r="19" spans="1:11" x14ac:dyDescent="0.25">
      <c r="A19">
        <v>15</v>
      </c>
      <c r="B19">
        <v>2033</v>
      </c>
      <c r="C19" t="e">
        <f t="shared" si="1"/>
        <v>#VALUE!</v>
      </c>
      <c r="D19" t="e">
        <f t="shared" si="2"/>
        <v>#VALUE!</v>
      </c>
      <c r="E19" t="e">
        <f t="shared" si="0"/>
        <v>#VALUE!</v>
      </c>
      <c r="F19" t="e">
        <f>IF(D19&gt;0,"Salarié",IF(C19&lt;'Critères de recherche'!$I$13,"Retraité","DCD"))</f>
        <v>#VALUE!</v>
      </c>
      <c r="G19" t="str">
        <f>IF('Critères de recherche'!C$10&lt;&gt;'Listes déroulantes'!A$15,"Technique","Professionnel")</f>
        <v>Technique</v>
      </c>
      <c r="H19">
        <f>IF('Critères de recherche'!C$10&lt;&gt;'Listes déroulantes'!$A$15,IF(H18&lt;$I$5,'Statut d''emploi'!H18+1,$I$5),IF(H18&lt;I$5,IF(H18&lt;6,H18+2,H18+1),$I$5))</f>
        <v>0</v>
      </c>
      <c r="J19" s="63">
        <v>1.4E-2</v>
      </c>
      <c r="K19" s="39">
        <f t="shared" si="3"/>
        <v>4.0000000000000001E-3</v>
      </c>
    </row>
    <row r="20" spans="1:11" x14ac:dyDescent="0.25">
      <c r="A20">
        <v>16</v>
      </c>
      <c r="B20">
        <v>2034</v>
      </c>
      <c r="C20" t="e">
        <f t="shared" si="1"/>
        <v>#VALUE!</v>
      </c>
      <c r="D20" t="e">
        <f t="shared" si="2"/>
        <v>#VALUE!</v>
      </c>
      <c r="E20" t="e">
        <f t="shared" si="0"/>
        <v>#VALUE!</v>
      </c>
      <c r="F20" t="e">
        <f>IF(D20&gt;0,"Salarié",IF(C20&lt;'Critères de recherche'!$I$13,"Retraité","DCD"))</f>
        <v>#VALUE!</v>
      </c>
      <c r="G20" t="str">
        <f>IF('Critères de recherche'!C$10&lt;&gt;'Listes déroulantes'!A$15,"Technique","Professionnel")</f>
        <v>Technique</v>
      </c>
      <c r="H20">
        <f>IF('Critères de recherche'!C$10&lt;&gt;'Listes déroulantes'!$A$15,IF(H19&lt;$I$5,'Statut d''emploi'!H19+1,$I$5),IF(H19&lt;I$5,IF(H19&lt;6,H19+2,H19+1),$I$5))</f>
        <v>0</v>
      </c>
      <c r="J20" s="39">
        <v>1.4999999999999999E-2</v>
      </c>
      <c r="K20" s="39">
        <f t="shared" si="3"/>
        <v>4.9999999999999992E-3</v>
      </c>
    </row>
    <row r="21" spans="1:11" x14ac:dyDescent="0.25">
      <c r="A21">
        <v>17</v>
      </c>
      <c r="B21">
        <v>2035</v>
      </c>
      <c r="C21" t="e">
        <f t="shared" si="1"/>
        <v>#VALUE!</v>
      </c>
      <c r="D21" t="e">
        <f t="shared" si="2"/>
        <v>#VALUE!</v>
      </c>
      <c r="E21" t="e">
        <f t="shared" si="0"/>
        <v>#VALUE!</v>
      </c>
      <c r="F21" t="e">
        <f>IF(D21&gt;0,"Salarié",IF(C21&lt;'Critères de recherche'!$I$13,"Retraité","DCD"))</f>
        <v>#VALUE!</v>
      </c>
      <c r="G21" t="str">
        <f>IF('Critères de recherche'!C$10&lt;&gt;'Listes déroulantes'!A$15,"Technique","Professionnel")</f>
        <v>Technique</v>
      </c>
      <c r="H21">
        <f>IF('Critères de recherche'!C$10&lt;&gt;'Listes déroulantes'!$A$15,IF(H20&lt;$I$5,'Statut d''emploi'!H20+1,$I$5),IF(H20&lt;I$5,IF(H20&lt;6,H20+2,H20+1),$I$5))</f>
        <v>0</v>
      </c>
      <c r="J21" s="63">
        <v>1.6E-2</v>
      </c>
      <c r="K21" s="39">
        <f t="shared" si="3"/>
        <v>6.0000000000000001E-3</v>
      </c>
    </row>
    <row r="22" spans="1:11" x14ac:dyDescent="0.25">
      <c r="A22">
        <v>18</v>
      </c>
      <c r="B22">
        <v>2036</v>
      </c>
      <c r="C22" t="e">
        <f t="shared" si="1"/>
        <v>#VALUE!</v>
      </c>
      <c r="D22" t="e">
        <f t="shared" si="2"/>
        <v>#VALUE!</v>
      </c>
      <c r="E22" t="e">
        <f t="shared" si="0"/>
        <v>#VALUE!</v>
      </c>
      <c r="F22" t="e">
        <f>IF(D22&gt;0,"Salarié",IF(C22&lt;'Critères de recherche'!$I$13,"Retraité","DCD"))</f>
        <v>#VALUE!</v>
      </c>
      <c r="G22" t="str">
        <f>IF('Critères de recherche'!C$10&lt;&gt;'Listes déroulantes'!A$15,"Technique","Professionnel")</f>
        <v>Technique</v>
      </c>
      <c r="H22">
        <f>IF('Critères de recherche'!C$10&lt;&gt;'Listes déroulantes'!$A$15,IF(H21&lt;$I$5,'Statut d''emploi'!H21+1,$I$5),IF(H21&lt;I$5,IF(H21&lt;6,H21+2,H21+1),$I$5))</f>
        <v>0</v>
      </c>
      <c r="J22" s="39">
        <v>1.7000000000000001E-2</v>
      </c>
      <c r="K22" s="39">
        <f t="shared" si="3"/>
        <v>7.000000000000001E-3</v>
      </c>
    </row>
    <row r="23" spans="1:11" x14ac:dyDescent="0.25">
      <c r="A23">
        <v>19</v>
      </c>
      <c r="B23">
        <v>2037</v>
      </c>
      <c r="C23" t="e">
        <f t="shared" si="1"/>
        <v>#VALUE!</v>
      </c>
      <c r="D23" t="e">
        <f t="shared" si="2"/>
        <v>#VALUE!</v>
      </c>
      <c r="E23" t="e">
        <f t="shared" si="0"/>
        <v>#VALUE!</v>
      </c>
      <c r="F23" t="e">
        <f>IF(D23&gt;0,"Salarié",IF(C23&lt;'Critères de recherche'!$I$13,"Retraité","DCD"))</f>
        <v>#VALUE!</v>
      </c>
      <c r="G23" t="str">
        <f>IF('Critères de recherche'!C$10&lt;&gt;'Listes déroulantes'!A$15,"Technique","Professionnel")</f>
        <v>Technique</v>
      </c>
      <c r="H23">
        <f>IF('Critères de recherche'!C$10&lt;&gt;'Listes déroulantes'!$A$15,IF(H22&lt;$I$5,'Statut d''emploi'!H22+1,$I$5),IF(H22&lt;I$5,IF(H22&lt;6,H22+2,H22+1),$I$5))</f>
        <v>0</v>
      </c>
      <c r="J23" s="63">
        <v>1.7999999999999999E-2</v>
      </c>
      <c r="K23" s="39">
        <f t="shared" si="3"/>
        <v>7.9999999999999984E-3</v>
      </c>
    </row>
    <row r="24" spans="1:11" x14ac:dyDescent="0.25">
      <c r="A24">
        <v>20</v>
      </c>
      <c r="B24">
        <v>2038</v>
      </c>
      <c r="C24" t="e">
        <f t="shared" si="1"/>
        <v>#VALUE!</v>
      </c>
      <c r="D24" t="e">
        <f t="shared" si="2"/>
        <v>#VALUE!</v>
      </c>
      <c r="E24" t="e">
        <f t="shared" si="0"/>
        <v>#VALUE!</v>
      </c>
      <c r="F24" t="e">
        <f>IF(D24&gt;0,"Salarié",IF(C24&lt;'Critères de recherche'!$I$13,"Retraité","DCD"))</f>
        <v>#VALUE!</v>
      </c>
      <c r="G24" t="str">
        <f>IF('Critères de recherche'!C$10&lt;&gt;'Listes déroulantes'!A$15,"Technique","Professionnel")</f>
        <v>Technique</v>
      </c>
      <c r="H24">
        <f>IF('Critères de recherche'!C$10&lt;&gt;'Listes déroulantes'!$A$15,IF(H23&lt;$I$5,'Statut d''emploi'!H23+1,$I$5),IF(H23&lt;I$5,IF(H23&lt;6,H23+2,H23+1),$I$5))</f>
        <v>0</v>
      </c>
      <c r="J24" s="39">
        <v>1.9E-2</v>
      </c>
      <c r="K24" s="39">
        <f t="shared" si="3"/>
        <v>8.9999999999999993E-3</v>
      </c>
    </row>
    <row r="25" spans="1:11" x14ac:dyDescent="0.25">
      <c r="A25">
        <v>21</v>
      </c>
      <c r="B25">
        <v>2039</v>
      </c>
      <c r="C25" t="e">
        <f t="shared" si="1"/>
        <v>#VALUE!</v>
      </c>
      <c r="D25" t="e">
        <f t="shared" si="2"/>
        <v>#VALUE!</v>
      </c>
      <c r="E25" t="e">
        <f t="shared" si="0"/>
        <v>#VALUE!</v>
      </c>
      <c r="F25" t="e">
        <f>IF(D25&gt;0,"Salarié",IF(C25&lt;'Critères de recherche'!$I$13,"Retraité","DCD"))</f>
        <v>#VALUE!</v>
      </c>
      <c r="G25" t="str">
        <f>IF('Critères de recherche'!C$10&lt;&gt;'Listes déroulantes'!A$15,"Technique","Professionnel")</f>
        <v>Technique</v>
      </c>
      <c r="H25">
        <f>IF('Critères de recherche'!C$10&lt;&gt;'Listes déroulantes'!$A$15,IF(H24&lt;$I$5,'Statut d''emploi'!H24+1,$I$5),IF(H24&lt;I$5,IF(H24&lt;6,H24+2,H24+1),$I$5))</f>
        <v>0</v>
      </c>
      <c r="J25" s="63">
        <v>0.02</v>
      </c>
      <c r="K25" s="39">
        <f t="shared" si="3"/>
        <v>0.01</v>
      </c>
    </row>
    <row r="26" spans="1:11" x14ac:dyDescent="0.25">
      <c r="A26">
        <v>22</v>
      </c>
      <c r="B26">
        <v>2040</v>
      </c>
      <c r="C26" t="e">
        <f t="shared" si="1"/>
        <v>#VALUE!</v>
      </c>
      <c r="D26" t="e">
        <f t="shared" si="2"/>
        <v>#VALUE!</v>
      </c>
      <c r="E26" t="e">
        <f t="shared" si="0"/>
        <v>#VALUE!</v>
      </c>
      <c r="F26" t="e">
        <f>IF(D26&gt;0,"Salarié",IF(C26&lt;'Critères de recherche'!$I$13,"Retraité","DCD"))</f>
        <v>#VALUE!</v>
      </c>
      <c r="G26" t="str">
        <f>IF('Critères de recherche'!C$10&lt;&gt;'Listes déroulantes'!A$15,"Technique","Professionnel")</f>
        <v>Technique</v>
      </c>
      <c r="H26">
        <f>IF('Critères de recherche'!C$10&lt;&gt;'Listes déroulantes'!$A$15,IF(H25&lt;$I$5,'Statut d''emploi'!H25+1,$I$5),IF(H25&lt;I$5,IF(H25&lt;6,H25+2,H25+1),$I$5))</f>
        <v>0</v>
      </c>
      <c r="J26" s="39">
        <v>2.1000000000000001E-2</v>
      </c>
      <c r="K26" s="39">
        <f t="shared" si="3"/>
        <v>1.1000000000000001E-2</v>
      </c>
    </row>
    <row r="27" spans="1:11" x14ac:dyDescent="0.25">
      <c r="A27">
        <v>23</v>
      </c>
      <c r="B27">
        <v>2041</v>
      </c>
      <c r="C27" t="e">
        <f t="shared" si="1"/>
        <v>#VALUE!</v>
      </c>
      <c r="D27" t="e">
        <f t="shared" si="2"/>
        <v>#VALUE!</v>
      </c>
      <c r="E27" t="e">
        <f t="shared" si="0"/>
        <v>#VALUE!</v>
      </c>
      <c r="F27" t="e">
        <f>IF(D27&gt;0,"Salarié",IF(C27&lt;'Critères de recherche'!$I$13,"Retraité","DCD"))</f>
        <v>#VALUE!</v>
      </c>
      <c r="G27" t="str">
        <f>IF('Critères de recherche'!C$10&lt;&gt;'Listes déroulantes'!A$15,"Technique","Professionnel")</f>
        <v>Technique</v>
      </c>
      <c r="H27">
        <f>IF('Critères de recherche'!C$10&lt;&gt;'Listes déroulantes'!$A$15,IF(H26&lt;$I$5,'Statut d''emploi'!H26+1,$I$5),IF(H26&lt;I$5,IF(H26&lt;6,H26+2,H26+1),$I$5))</f>
        <v>0</v>
      </c>
      <c r="J27" s="63">
        <v>2.1999999999999999E-2</v>
      </c>
      <c r="K27" s="39">
        <f t="shared" si="3"/>
        <v>1.1999999999999999E-2</v>
      </c>
    </row>
    <row r="28" spans="1:11" x14ac:dyDescent="0.25">
      <c r="A28">
        <v>24</v>
      </c>
      <c r="B28">
        <v>2042</v>
      </c>
      <c r="C28" t="e">
        <f t="shared" si="1"/>
        <v>#VALUE!</v>
      </c>
      <c r="D28" t="e">
        <f t="shared" si="2"/>
        <v>#VALUE!</v>
      </c>
      <c r="E28" t="e">
        <f t="shared" si="0"/>
        <v>#VALUE!</v>
      </c>
      <c r="F28" t="e">
        <f>IF(D28&gt;0,"Salarié",IF(C28&lt;'Critères de recherche'!$I$13,"Retraité","DCD"))</f>
        <v>#VALUE!</v>
      </c>
      <c r="G28" t="str">
        <f>IF('Critères de recherche'!C$10&lt;&gt;'Listes déroulantes'!A$15,"Technique","Professionnel")</f>
        <v>Technique</v>
      </c>
      <c r="H28">
        <f>IF('Critères de recherche'!C$10&lt;&gt;'Listes déroulantes'!$A$15,IF(H27&lt;$I$5,'Statut d''emploi'!H27+1,$I$5),IF(H27&lt;I$5,IF(H27&lt;6,H27+2,H27+1),$I$5))</f>
        <v>0</v>
      </c>
      <c r="J28" s="39">
        <v>2.3E-2</v>
      </c>
      <c r="K28" s="39">
        <f t="shared" si="3"/>
        <v>1.2999999999999999E-2</v>
      </c>
    </row>
    <row r="29" spans="1:11" x14ac:dyDescent="0.25">
      <c r="A29">
        <v>25</v>
      </c>
      <c r="B29">
        <v>2043</v>
      </c>
      <c r="C29" t="e">
        <f t="shared" si="1"/>
        <v>#VALUE!</v>
      </c>
      <c r="D29" t="e">
        <f t="shared" si="2"/>
        <v>#VALUE!</v>
      </c>
      <c r="E29" t="e">
        <f t="shared" si="0"/>
        <v>#VALUE!</v>
      </c>
      <c r="F29" t="e">
        <f>IF(D29&gt;0,"Salarié",IF(C29&lt;'Critères de recherche'!$I$13,"Retraité","DCD"))</f>
        <v>#VALUE!</v>
      </c>
      <c r="G29" t="str">
        <f>IF('Critères de recherche'!C$10&lt;&gt;'Listes déroulantes'!A$15,"Technique","Professionnel")</f>
        <v>Technique</v>
      </c>
      <c r="H29">
        <f>IF('Critères de recherche'!C$10&lt;&gt;'Listes déroulantes'!$A$15,IF(H28&lt;$I$5,'Statut d''emploi'!H28+1,$I$5),IF(H28&lt;I$5,IF(H28&lt;6,H28+2,H28+1),$I$5))</f>
        <v>0</v>
      </c>
      <c r="J29" s="63">
        <v>2.4E-2</v>
      </c>
      <c r="K29" s="39">
        <f t="shared" si="3"/>
        <v>1.4E-2</v>
      </c>
    </row>
    <row r="30" spans="1:11" x14ac:dyDescent="0.25">
      <c r="A30">
        <v>26</v>
      </c>
      <c r="B30">
        <v>2044</v>
      </c>
      <c r="C30" t="e">
        <f t="shared" si="1"/>
        <v>#VALUE!</v>
      </c>
      <c r="D30" t="e">
        <f t="shared" si="2"/>
        <v>#VALUE!</v>
      </c>
      <c r="E30" t="e">
        <f t="shared" si="0"/>
        <v>#VALUE!</v>
      </c>
      <c r="F30" t="e">
        <f>IF(D30&gt;0,"Salarié",IF(C30&lt;'Critères de recherche'!$I$13,"Retraité","DCD"))</f>
        <v>#VALUE!</v>
      </c>
      <c r="G30" t="str">
        <f>IF('Critères de recherche'!C$10&lt;&gt;'Listes déroulantes'!A$15,"Technique","Professionnel")</f>
        <v>Technique</v>
      </c>
      <c r="H30">
        <f>IF('Critères de recherche'!C$10&lt;&gt;'Listes déroulantes'!$A$15,IF(H29&lt;$I$5,'Statut d''emploi'!H29+1,$I$5),IF(H29&lt;I$5,IF(H29&lt;6,H29+2,H29+1),$I$5))</f>
        <v>0</v>
      </c>
      <c r="J30" s="39">
        <v>2.5000000000000001E-2</v>
      </c>
      <c r="K30" s="39">
        <f t="shared" si="3"/>
        <v>1.5000000000000001E-2</v>
      </c>
    </row>
    <row r="31" spans="1:11" x14ac:dyDescent="0.25">
      <c r="A31">
        <v>27</v>
      </c>
      <c r="B31">
        <v>2045</v>
      </c>
      <c r="C31" t="e">
        <f t="shared" si="1"/>
        <v>#VALUE!</v>
      </c>
      <c r="D31" t="e">
        <f t="shared" si="2"/>
        <v>#VALUE!</v>
      </c>
      <c r="E31" t="e">
        <f t="shared" si="0"/>
        <v>#VALUE!</v>
      </c>
      <c r="F31" t="e">
        <f>IF(D31&gt;0,"Salarié",IF(C31&lt;'Critères de recherche'!$I$13,"Retraité","DCD"))</f>
        <v>#VALUE!</v>
      </c>
      <c r="G31" t="str">
        <f>IF('Critères de recherche'!C$10&lt;&gt;'Listes déroulantes'!A$15,"Technique","Professionnel")</f>
        <v>Technique</v>
      </c>
      <c r="H31">
        <f>IF('Critères de recherche'!C$10&lt;&gt;'Listes déroulantes'!$A$15,IF(H30&lt;$I$5,'Statut d''emploi'!H30+1,$I$5),IF(H30&lt;I$5,IF(H30&lt;6,H30+2,H30+1),$I$5))</f>
        <v>0</v>
      </c>
      <c r="J31" s="63">
        <v>2.5999999999999999E-2</v>
      </c>
      <c r="K31" s="39">
        <f t="shared" si="3"/>
        <v>1.6E-2</v>
      </c>
    </row>
    <row r="32" spans="1:11" x14ac:dyDescent="0.25">
      <c r="A32">
        <v>28</v>
      </c>
      <c r="B32">
        <v>2046</v>
      </c>
      <c r="C32" t="e">
        <f t="shared" si="1"/>
        <v>#VALUE!</v>
      </c>
      <c r="D32" t="e">
        <f t="shared" si="2"/>
        <v>#VALUE!</v>
      </c>
      <c r="E32" t="e">
        <f t="shared" si="0"/>
        <v>#VALUE!</v>
      </c>
      <c r="F32" t="e">
        <f>IF(D32&gt;0,"Salarié",IF(C32&lt;'Critères de recherche'!$I$13,"Retraité","DCD"))</f>
        <v>#VALUE!</v>
      </c>
      <c r="G32" t="str">
        <f>IF('Critères de recherche'!C$10&lt;&gt;'Listes déroulantes'!A$15,"Technique","Professionnel")</f>
        <v>Technique</v>
      </c>
      <c r="H32">
        <f>IF('Critères de recherche'!C$10&lt;&gt;'Listes déroulantes'!$A$15,IF(H31&lt;$I$5,'Statut d''emploi'!H31+1,$I$5),IF(H31&lt;I$5,IF(H31&lt;6,H31+2,H31+1),$I$5))</f>
        <v>0</v>
      </c>
      <c r="J32" s="39">
        <v>2.7E-2</v>
      </c>
      <c r="K32" s="39">
        <f t="shared" si="3"/>
        <v>1.7000000000000001E-2</v>
      </c>
    </row>
    <row r="33" spans="1:11" x14ac:dyDescent="0.25">
      <c r="A33">
        <v>29</v>
      </c>
      <c r="B33">
        <v>2047</v>
      </c>
      <c r="C33" t="e">
        <f t="shared" si="1"/>
        <v>#VALUE!</v>
      </c>
      <c r="D33" t="e">
        <f t="shared" si="2"/>
        <v>#VALUE!</v>
      </c>
      <c r="E33" t="e">
        <f t="shared" si="0"/>
        <v>#VALUE!</v>
      </c>
      <c r="F33" t="e">
        <f>IF(D33&gt;0,"Salarié",IF(C33&lt;'Critères de recherche'!$I$13,"Retraité","DCD"))</f>
        <v>#VALUE!</v>
      </c>
      <c r="G33" t="str">
        <f>IF('Critères de recherche'!C$10&lt;&gt;'Listes déroulantes'!A$15,"Technique","Professionnel")</f>
        <v>Technique</v>
      </c>
      <c r="H33">
        <f>IF('Critères de recherche'!C$10&lt;&gt;'Listes déroulantes'!$A$15,IF(H32&lt;$I$5,'Statut d''emploi'!H32+1,$I$5),IF(H32&lt;I$5,IF(H32&lt;6,H32+2,H32+1),$I$5))</f>
        <v>0</v>
      </c>
      <c r="J33" s="63">
        <v>2.8000000000000001E-2</v>
      </c>
      <c r="K33" s="39">
        <f t="shared" si="3"/>
        <v>1.8000000000000002E-2</v>
      </c>
    </row>
    <row r="34" spans="1:11" x14ac:dyDescent="0.25">
      <c r="A34">
        <v>30</v>
      </c>
      <c r="B34">
        <v>2048</v>
      </c>
      <c r="C34" t="e">
        <f t="shared" si="1"/>
        <v>#VALUE!</v>
      </c>
      <c r="D34" t="e">
        <f t="shared" si="2"/>
        <v>#VALUE!</v>
      </c>
      <c r="E34" t="e">
        <f t="shared" si="0"/>
        <v>#VALUE!</v>
      </c>
      <c r="F34" t="e">
        <f>IF(D34&gt;0,"Salarié",IF(C34&lt;'Critères de recherche'!$I$13,"Retraité","DCD"))</f>
        <v>#VALUE!</v>
      </c>
      <c r="G34" t="str">
        <f>IF('Critères de recherche'!C$10&lt;&gt;'Listes déroulantes'!A$15,"Technique","Professionnel")</f>
        <v>Technique</v>
      </c>
      <c r="H34">
        <f>IF('Critères de recherche'!C$10&lt;&gt;'Listes déroulantes'!$A$15,IF(H33&lt;$I$5,'Statut d''emploi'!H33+1,$I$5),IF(H33&lt;I$5,IF(H33&lt;6,H33+2,H33+1),$I$5))</f>
        <v>0</v>
      </c>
      <c r="J34" s="39">
        <v>2.9000000000000001E-2</v>
      </c>
      <c r="K34" s="39">
        <f t="shared" si="3"/>
        <v>1.9000000000000003E-2</v>
      </c>
    </row>
    <row r="35" spans="1:11" x14ac:dyDescent="0.25">
      <c r="A35">
        <v>31</v>
      </c>
      <c r="B35">
        <v>2049</v>
      </c>
      <c r="C35" t="e">
        <f t="shared" si="1"/>
        <v>#VALUE!</v>
      </c>
      <c r="D35" t="e">
        <f t="shared" si="2"/>
        <v>#VALUE!</v>
      </c>
      <c r="E35" t="e">
        <f t="shared" si="0"/>
        <v>#VALUE!</v>
      </c>
      <c r="F35" t="e">
        <f>IF(D35&gt;0,"Salarié",IF(C35&lt;'Critères de recherche'!$I$13,"Retraité","DCD"))</f>
        <v>#VALUE!</v>
      </c>
      <c r="G35" t="str">
        <f>IF('Critères de recherche'!C$10&lt;&gt;'Listes déroulantes'!A$15,"Technique","Professionnel")</f>
        <v>Technique</v>
      </c>
      <c r="H35">
        <f>IF('Critères de recherche'!C$10&lt;&gt;'Listes déroulantes'!$A$15,IF(H34&lt;$I$5,'Statut d''emploi'!H34+1,$I$5),IF(H34&lt;I$5,IF(H34&lt;6,H34+2,H34+1),$I$5))</f>
        <v>0</v>
      </c>
      <c r="J35" s="63">
        <v>0.03</v>
      </c>
      <c r="K35" s="39">
        <f t="shared" si="3"/>
        <v>1.9999999999999997E-2</v>
      </c>
    </row>
    <row r="36" spans="1:11" x14ac:dyDescent="0.25">
      <c r="A36">
        <v>32</v>
      </c>
      <c r="B36">
        <v>2050</v>
      </c>
      <c r="C36" t="e">
        <f t="shared" si="1"/>
        <v>#VALUE!</v>
      </c>
      <c r="D36" t="e">
        <f t="shared" si="2"/>
        <v>#VALUE!</v>
      </c>
      <c r="E36" t="e">
        <f t="shared" si="0"/>
        <v>#VALUE!</v>
      </c>
      <c r="F36" t="e">
        <f>IF(D36&gt;0,"Salarié",IF(C36&lt;'Critères de recherche'!$I$13,"Retraité","DCD"))</f>
        <v>#VALUE!</v>
      </c>
      <c r="G36" t="str">
        <f>IF('Critères de recherche'!C$10&lt;&gt;'Listes déroulantes'!A$15,"Technique","Professionnel")</f>
        <v>Technique</v>
      </c>
      <c r="H36">
        <f>IF('Critères de recherche'!C$10&lt;&gt;'Listes déroulantes'!$A$15,IF(H35&lt;$I$5,'Statut d''emploi'!H35+1,$I$5),IF(H35&lt;I$5,IF(H35&lt;6,H35+2,H35+1),$I$5))</f>
        <v>0</v>
      </c>
    </row>
    <row r="37" spans="1:11" x14ac:dyDescent="0.25">
      <c r="A37">
        <v>33</v>
      </c>
      <c r="B37">
        <v>2051</v>
      </c>
      <c r="C37" t="e">
        <f>C36+1</f>
        <v>#VALUE!</v>
      </c>
      <c r="D37" t="e">
        <f t="shared" si="2"/>
        <v>#VALUE!</v>
      </c>
      <c r="E37" t="e">
        <f t="shared" si="0"/>
        <v>#VALUE!</v>
      </c>
      <c r="F37" t="e">
        <f>IF(D37&gt;0,"Salarié",IF(C37&lt;'Critères de recherche'!$I$13,"Retraité","DCD"))</f>
        <v>#VALUE!</v>
      </c>
      <c r="G37" t="str">
        <f>IF('Critères de recherche'!C$10&lt;&gt;'Listes déroulantes'!A$15,"Technique","Professionnel")</f>
        <v>Technique</v>
      </c>
      <c r="H37">
        <f>IF('Critères de recherche'!C$10&lt;&gt;'Listes déroulantes'!$A$15,IF(H36&lt;$I$5,'Statut d''emploi'!H36+1,$I$5),IF(H36&lt;I$5,IF(H36&lt;6,H36+2,H36+1),$I$5))</f>
        <v>0</v>
      </c>
    </row>
    <row r="38" spans="1:11" x14ac:dyDescent="0.25">
      <c r="A38">
        <v>34</v>
      </c>
      <c r="B38">
        <v>2052</v>
      </c>
      <c r="C38" t="e">
        <f t="shared" si="1"/>
        <v>#VALUE!</v>
      </c>
      <c r="D38" t="e">
        <f t="shared" si="2"/>
        <v>#VALUE!</v>
      </c>
      <c r="E38" t="e">
        <f t="shared" si="0"/>
        <v>#VALUE!</v>
      </c>
      <c r="F38" t="e">
        <f>IF(D38&gt;0,"Salarié",IF(C38&lt;'Critères de recherche'!$I$13,"Retraité","DCD"))</f>
        <v>#VALUE!</v>
      </c>
      <c r="G38" t="str">
        <f>IF('Critères de recherche'!C$10&lt;&gt;'Listes déroulantes'!A$15,"Technique","Professionnel")</f>
        <v>Technique</v>
      </c>
      <c r="H38">
        <f>IF('Critères de recherche'!C$10&lt;&gt;'Listes déroulantes'!$A$15,IF(H37&lt;$I$5,'Statut d''emploi'!H37+1,$I$5),IF(H37&lt;I$5,IF(H37&lt;6,H37+2,H37+1),$I$5))</f>
        <v>0</v>
      </c>
    </row>
    <row r="39" spans="1:11" x14ac:dyDescent="0.25">
      <c r="A39">
        <v>35</v>
      </c>
      <c r="B39">
        <v>2053</v>
      </c>
      <c r="C39" t="e">
        <f t="shared" si="1"/>
        <v>#VALUE!</v>
      </c>
      <c r="D39" t="e">
        <f t="shared" si="2"/>
        <v>#VALUE!</v>
      </c>
      <c r="E39" t="e">
        <f t="shared" si="0"/>
        <v>#VALUE!</v>
      </c>
      <c r="F39" t="e">
        <f>IF(D39&gt;0,"Salarié",IF(C39&lt;'Critères de recherche'!$I$13,"Retraité","DCD"))</f>
        <v>#VALUE!</v>
      </c>
      <c r="G39" t="str">
        <f>IF('Critères de recherche'!C$10&lt;&gt;'Listes déroulantes'!A$15,"Technique","Professionnel")</f>
        <v>Technique</v>
      </c>
      <c r="H39">
        <f>IF('Critères de recherche'!C$10&lt;&gt;'Listes déroulantes'!$A$15,IF(H38&lt;$I$5,'Statut d''emploi'!H38+1,$I$5),IF(H38&lt;I$5,IF(H38&lt;6,H38+2,H38+1),$I$5))</f>
        <v>0</v>
      </c>
    </row>
    <row r="40" spans="1:11" x14ac:dyDescent="0.25">
      <c r="A40">
        <v>36</v>
      </c>
      <c r="B40">
        <v>2054</v>
      </c>
      <c r="C40" t="e">
        <f t="shared" si="1"/>
        <v>#VALUE!</v>
      </c>
      <c r="D40" t="e">
        <f t="shared" si="2"/>
        <v>#VALUE!</v>
      </c>
      <c r="E40" t="e">
        <f t="shared" si="0"/>
        <v>#VALUE!</v>
      </c>
      <c r="F40" t="e">
        <f>IF(D40&gt;0,"Salarié",IF(C40&lt;'Critères de recherche'!$I$13,"Retraité","DCD"))</f>
        <v>#VALUE!</v>
      </c>
      <c r="G40" t="str">
        <f>IF('Critères de recherche'!C$10&lt;&gt;'Listes déroulantes'!A$15,"Technique","Professionnel")</f>
        <v>Technique</v>
      </c>
      <c r="H40">
        <f>IF('Critères de recherche'!C$10&lt;&gt;'Listes déroulantes'!$A$15,IF(H39&lt;$I$5,'Statut d''emploi'!H39+1,$I$5),IF(H39&lt;I$5,IF(H39&lt;6,H39+2,H39+1),$I$5))</f>
        <v>0</v>
      </c>
    </row>
    <row r="41" spans="1:11" x14ac:dyDescent="0.25">
      <c r="A41">
        <v>37</v>
      </c>
      <c r="B41">
        <v>2055</v>
      </c>
      <c r="C41" t="e">
        <f t="shared" si="1"/>
        <v>#VALUE!</v>
      </c>
      <c r="D41" t="e">
        <f t="shared" si="2"/>
        <v>#VALUE!</v>
      </c>
      <c r="E41" t="e">
        <f t="shared" si="0"/>
        <v>#VALUE!</v>
      </c>
      <c r="F41" t="e">
        <f>IF(D41&gt;0,"Salarié",IF(C41&lt;'Critères de recherche'!$I$13,"Retraité","DCD"))</f>
        <v>#VALUE!</v>
      </c>
      <c r="G41" t="str">
        <f>IF('Critères de recherche'!C$10&lt;&gt;'Listes déroulantes'!A$15,"Technique","Professionnel")</f>
        <v>Technique</v>
      </c>
      <c r="H41">
        <f>IF('Critères de recherche'!C$10&lt;&gt;'Listes déroulantes'!$A$15,IF(H40&lt;$I$5,'Statut d''emploi'!H40+1,$I$5),IF(H40&lt;I$5,IF(H40&lt;6,H40+2,H40+1),$I$5))</f>
        <v>0</v>
      </c>
    </row>
    <row r="42" spans="1:11" x14ac:dyDescent="0.25">
      <c r="A42">
        <v>38</v>
      </c>
      <c r="B42">
        <v>2056</v>
      </c>
      <c r="C42" t="e">
        <f t="shared" si="1"/>
        <v>#VALUE!</v>
      </c>
      <c r="D42" t="e">
        <f t="shared" si="2"/>
        <v>#VALUE!</v>
      </c>
      <c r="E42" t="e">
        <f t="shared" si="0"/>
        <v>#VALUE!</v>
      </c>
      <c r="F42" t="e">
        <f>IF(D42&gt;0,"Salarié",IF(C42&lt;'Critères de recherche'!$I$13,"Retraité","DCD"))</f>
        <v>#VALUE!</v>
      </c>
      <c r="G42" t="str">
        <f>IF('Critères de recherche'!C$10&lt;&gt;'Listes déroulantes'!A$15,"Technique","Professionnel")</f>
        <v>Technique</v>
      </c>
      <c r="H42">
        <f>IF('Critères de recherche'!C$10&lt;&gt;'Listes déroulantes'!$A$15,IF(H41&lt;$I$5,'Statut d''emploi'!H41+1,$I$5),IF(H41&lt;I$5,IF(H41&lt;6,H41+2,H41+1),$I$5))</f>
        <v>0</v>
      </c>
    </row>
    <row r="43" spans="1:11" x14ac:dyDescent="0.25">
      <c r="A43">
        <v>39</v>
      </c>
      <c r="B43">
        <v>2057</v>
      </c>
      <c r="C43" t="e">
        <f t="shared" si="1"/>
        <v>#VALUE!</v>
      </c>
      <c r="D43" t="e">
        <f t="shared" si="2"/>
        <v>#VALUE!</v>
      </c>
      <c r="E43" t="e">
        <f t="shared" si="0"/>
        <v>#VALUE!</v>
      </c>
      <c r="F43" t="e">
        <f>IF(D43&gt;0,"Salarié",IF(C43&lt;'Critères de recherche'!$I$13,"Retraité","DCD"))</f>
        <v>#VALUE!</v>
      </c>
      <c r="G43" t="str">
        <f>IF('Critères de recherche'!C$10&lt;&gt;'Listes déroulantes'!A$15,"Technique","Professionnel")</f>
        <v>Technique</v>
      </c>
      <c r="H43">
        <f>IF('Critères de recherche'!C$10&lt;&gt;'Listes déroulantes'!$A$15,IF(H42&lt;$I$5,'Statut d''emploi'!H42+1,$I$5),IF(H42&lt;I$5,IF(H42&lt;6,H42+2,H42+1),$I$5))</f>
        <v>0</v>
      </c>
    </row>
    <row r="44" spans="1:11" x14ac:dyDescent="0.25">
      <c r="A44">
        <v>40</v>
      </c>
      <c r="B44">
        <v>2058</v>
      </c>
      <c r="C44" t="e">
        <f t="shared" si="1"/>
        <v>#VALUE!</v>
      </c>
      <c r="D44" t="e">
        <f t="shared" si="2"/>
        <v>#VALUE!</v>
      </c>
      <c r="E44" t="e">
        <f t="shared" si="0"/>
        <v>#VALUE!</v>
      </c>
      <c r="F44" t="e">
        <f>IF(D44&gt;0,"Salarié",IF(C44&lt;'Critères de recherche'!$I$13,"Retraité","DCD"))</f>
        <v>#VALUE!</v>
      </c>
      <c r="G44" t="str">
        <f>IF('Critères de recherche'!C$10&lt;&gt;'Listes déroulantes'!A$15,"Technique","Professionnel")</f>
        <v>Technique</v>
      </c>
      <c r="H44">
        <f>IF('Critères de recherche'!C$10&lt;&gt;'Listes déroulantes'!$A$15,IF(H43&lt;$I$5,'Statut d''emploi'!H43+1,$I$5),IF(H43&lt;I$5,IF(H43&lt;6,H43+2,H43+1),$I$5))</f>
        <v>0</v>
      </c>
    </row>
    <row r="45" spans="1:11" x14ac:dyDescent="0.25">
      <c r="A45">
        <v>41</v>
      </c>
      <c r="B45">
        <v>2059</v>
      </c>
      <c r="C45" t="e">
        <f t="shared" si="1"/>
        <v>#VALUE!</v>
      </c>
      <c r="D45" t="e">
        <f t="shared" si="2"/>
        <v>#VALUE!</v>
      </c>
      <c r="E45" t="e">
        <f t="shared" si="0"/>
        <v>#VALUE!</v>
      </c>
      <c r="F45" t="e">
        <f>IF(D45&gt;0,"Salarié",IF(C45&lt;'Critères de recherche'!$I$13,"Retraité","DCD"))</f>
        <v>#VALUE!</v>
      </c>
      <c r="G45" t="str">
        <f>IF('Critères de recherche'!C$10&lt;&gt;'Listes déroulantes'!A$15,"Technique","Professionnel")</f>
        <v>Technique</v>
      </c>
      <c r="H45">
        <f>IF('Critères de recherche'!C$10&lt;&gt;'Listes déroulantes'!$A$15,IF(H44&lt;$I$5,'Statut d''emploi'!H44+1,$I$5),IF(H44&lt;I$5,IF(H44&lt;6,H44+2,H44+1),$I$5))</f>
        <v>0</v>
      </c>
    </row>
    <row r="46" spans="1:11" x14ac:dyDescent="0.25">
      <c r="A46">
        <v>42</v>
      </c>
      <c r="B46">
        <v>2060</v>
      </c>
      <c r="C46" t="e">
        <f t="shared" si="1"/>
        <v>#VALUE!</v>
      </c>
      <c r="D46" t="e">
        <f t="shared" si="2"/>
        <v>#VALUE!</v>
      </c>
      <c r="E46" t="e">
        <f t="shared" si="0"/>
        <v>#VALUE!</v>
      </c>
      <c r="F46" t="e">
        <f>IF(D46&gt;0,"Salarié",IF(C46&lt;'Critères de recherche'!$I$13,"Retraité","DCD"))</f>
        <v>#VALUE!</v>
      </c>
      <c r="G46" t="str">
        <f>IF('Critères de recherche'!C$10&lt;&gt;'Listes déroulantes'!A$15,"Technique","Professionnel")</f>
        <v>Technique</v>
      </c>
      <c r="H46">
        <f>IF('Critères de recherche'!C$10&lt;&gt;'Listes déroulantes'!$A$15,IF(H45&lt;$I$5,'Statut d''emploi'!H45+1,$I$5),IF(H45&lt;I$5,IF(H45&lt;6,H45+2,H45+1),$I$5))</f>
        <v>0</v>
      </c>
    </row>
    <row r="47" spans="1:11" x14ac:dyDescent="0.25">
      <c r="A47">
        <v>43</v>
      </c>
      <c r="B47">
        <v>2061</v>
      </c>
      <c r="C47" t="e">
        <f t="shared" si="1"/>
        <v>#VALUE!</v>
      </c>
      <c r="D47" t="e">
        <f t="shared" si="2"/>
        <v>#VALUE!</v>
      </c>
      <c r="E47" t="e">
        <f t="shared" si="0"/>
        <v>#VALUE!</v>
      </c>
      <c r="F47" t="e">
        <f>IF(D47&gt;0,"Salarié",IF(C47&lt;'Critères de recherche'!$I$13,"Retraité","DCD"))</f>
        <v>#VALUE!</v>
      </c>
      <c r="G47" t="str">
        <f>IF('Critères de recherche'!C$10&lt;&gt;'Listes déroulantes'!A$15,"Technique","Professionnel")</f>
        <v>Technique</v>
      </c>
      <c r="H47">
        <f>IF('Critères de recherche'!C$10&lt;&gt;'Listes déroulantes'!$A$15,IF(H46&lt;$I$5,'Statut d''emploi'!H46+1,$I$5),IF(H46&lt;I$5,IF(H46&lt;6,H46+2,H46+1),$I$5))</f>
        <v>0</v>
      </c>
    </row>
    <row r="48" spans="1:11" x14ac:dyDescent="0.25">
      <c r="A48">
        <v>44</v>
      </c>
      <c r="B48">
        <v>2062</v>
      </c>
      <c r="C48" t="e">
        <f>C47+1</f>
        <v>#VALUE!</v>
      </c>
      <c r="D48" t="e">
        <f t="shared" si="2"/>
        <v>#VALUE!</v>
      </c>
      <c r="E48" t="e">
        <f t="shared" si="0"/>
        <v>#VALUE!</v>
      </c>
      <c r="F48" t="e">
        <f>IF(D48&gt;0,"Salarié",IF(C48&lt;'Critères de recherche'!$I$13,"Retraité","DCD"))</f>
        <v>#VALUE!</v>
      </c>
      <c r="G48" t="str">
        <f>IF('Critères de recherche'!C$10&lt;&gt;'Listes déroulantes'!A$15,"Technique","Professionnel")</f>
        <v>Technique</v>
      </c>
      <c r="H48">
        <f>IF('Critères de recherche'!C$10&lt;&gt;'Listes déroulantes'!$A$15,IF(H47&lt;$I$5,'Statut d''emploi'!H47+1,$I$5),IF(H47&lt;I$5,IF(H47&lt;6,H47+2,H47+1),$I$5))</f>
        <v>0</v>
      </c>
    </row>
    <row r="49" spans="1:8" x14ac:dyDescent="0.25">
      <c r="A49">
        <v>45</v>
      </c>
      <c r="B49">
        <v>2063</v>
      </c>
      <c r="C49" t="e">
        <f t="shared" si="1"/>
        <v>#VALUE!</v>
      </c>
      <c r="D49" t="e">
        <f t="shared" si="2"/>
        <v>#VALUE!</v>
      </c>
      <c r="E49" t="e">
        <f t="shared" si="0"/>
        <v>#VALUE!</v>
      </c>
      <c r="F49" t="e">
        <f>IF(D49&gt;0,"Salarié",IF(C49&lt;'Critères de recherche'!$I$13,"Retraité","DCD"))</f>
        <v>#VALUE!</v>
      </c>
      <c r="G49" t="str">
        <f>IF('Critères de recherche'!C$10&lt;&gt;'Listes déroulantes'!A$15,"Technique","Professionnel")</f>
        <v>Technique</v>
      </c>
      <c r="H49">
        <f>IF('Critères de recherche'!C$10&lt;&gt;'Listes déroulantes'!$A$15,IF(H48&lt;$I$5,'Statut d''emploi'!H48+1,$I$5),IF(H48&lt;I$5,IF(H48&lt;6,H48+2,H48+1),$I$5))</f>
        <v>0</v>
      </c>
    </row>
    <row r="50" spans="1:8" x14ac:dyDescent="0.25">
      <c r="A50">
        <v>46</v>
      </c>
      <c r="B50">
        <v>2064</v>
      </c>
      <c r="C50" t="e">
        <f t="shared" si="1"/>
        <v>#VALUE!</v>
      </c>
      <c r="D50" t="e">
        <f t="shared" si="2"/>
        <v>#VALUE!</v>
      </c>
      <c r="E50" t="e">
        <f t="shared" si="0"/>
        <v>#VALUE!</v>
      </c>
      <c r="F50" t="e">
        <f>IF(D50&gt;0,"Salarié",IF(C50&lt;'Critères de recherche'!$I$13,"Retraité","DCD"))</f>
        <v>#VALUE!</v>
      </c>
      <c r="G50" t="str">
        <f>IF('Critères de recherche'!C$10&lt;&gt;'Listes déroulantes'!A$15,"Technique","Professionnel")</f>
        <v>Technique</v>
      </c>
      <c r="H50">
        <f>IF('Critères de recherche'!C$10&lt;&gt;'Listes déroulantes'!$A$15,IF(H49&lt;$I$5,'Statut d''emploi'!H49+1,$I$5),IF(H49&lt;I$5,IF(H49&lt;6,H49+2,H49+1),$I$5))</f>
        <v>0</v>
      </c>
    </row>
    <row r="51" spans="1:8" x14ac:dyDescent="0.25">
      <c r="A51">
        <v>47</v>
      </c>
      <c r="B51">
        <v>2065</v>
      </c>
      <c r="C51" t="e">
        <f t="shared" si="1"/>
        <v>#VALUE!</v>
      </c>
      <c r="D51" t="e">
        <f t="shared" si="2"/>
        <v>#VALUE!</v>
      </c>
      <c r="E51" t="e">
        <f t="shared" si="0"/>
        <v>#VALUE!</v>
      </c>
      <c r="F51" t="e">
        <f>IF(D51&gt;0,"Salarié",IF(C51&lt;'Critères de recherche'!$I$13,"Retraité","DCD"))</f>
        <v>#VALUE!</v>
      </c>
      <c r="G51" t="str">
        <f>IF('Critères de recherche'!C$10&lt;&gt;'Listes déroulantes'!A$15,"Technique","Professionnel")</f>
        <v>Technique</v>
      </c>
      <c r="H51">
        <f>IF('Critères de recherche'!C$10&lt;&gt;'Listes déroulantes'!$A$15,IF(H50&lt;$I$5,'Statut d''emploi'!H50+1,$I$5),IF(H50&lt;I$5,IF(H50&lt;6,H50+2,H50+1),$I$5))</f>
        <v>0</v>
      </c>
    </row>
    <row r="52" spans="1:8" x14ac:dyDescent="0.25">
      <c r="A52">
        <v>48</v>
      </c>
      <c r="B52">
        <v>2066</v>
      </c>
      <c r="C52" t="e">
        <f t="shared" si="1"/>
        <v>#VALUE!</v>
      </c>
      <c r="D52" t="e">
        <f t="shared" si="2"/>
        <v>#VALUE!</v>
      </c>
      <c r="E52" t="e">
        <f>IF(D52&lt;&gt;0,C52+D52,E51)</f>
        <v>#VALUE!</v>
      </c>
      <c r="F52" t="e">
        <f>IF(D52&gt;0,"Salarié",IF(C52&lt;'Critères de recherche'!$I$13,"Retraité","DCD"))</f>
        <v>#VALUE!</v>
      </c>
      <c r="G52" t="str">
        <f>IF('Critères de recherche'!C$10&lt;&gt;'Listes déroulantes'!A$15,"Technique","Professionnel")</f>
        <v>Technique</v>
      </c>
      <c r="H52">
        <f>IF('Critères de recherche'!C$10&lt;&gt;'Listes déroulantes'!$A$15,IF(H51&lt;$I$5,'Statut d''emploi'!H51+1,$I$5),IF(H51&lt;I$5,IF(H51&lt;6,H51+2,H51+1),$I$5))</f>
        <v>0</v>
      </c>
    </row>
    <row r="53" spans="1:8" x14ac:dyDescent="0.25">
      <c r="A53">
        <v>49</v>
      </c>
      <c r="B53">
        <v>2067</v>
      </c>
      <c r="C53" t="e">
        <f t="shared" si="1"/>
        <v>#VALUE!</v>
      </c>
      <c r="D53" t="e">
        <f t="shared" si="2"/>
        <v>#VALUE!</v>
      </c>
      <c r="E53" t="e">
        <f t="shared" si="0"/>
        <v>#VALUE!</v>
      </c>
      <c r="F53" t="e">
        <f>IF(D53&gt;0,"Salarié",IF(C53&lt;'Critères de recherche'!$I$13,"Retraité","DCD"))</f>
        <v>#VALUE!</v>
      </c>
      <c r="G53" t="str">
        <f>IF('Critères de recherche'!C$10&lt;&gt;'Listes déroulantes'!A$15,"Technique","Professionnel")</f>
        <v>Technique</v>
      </c>
      <c r="H53">
        <f>IF('Critères de recherche'!C$10&lt;&gt;'Listes déroulantes'!$A$15,IF(H52&lt;$I$5,'Statut d''emploi'!H52+1,$I$5),IF(H52&lt;I$5,IF(H52&lt;6,H52+2,H52+1),$I$5))</f>
        <v>0</v>
      </c>
    </row>
    <row r="54" spans="1:8" x14ac:dyDescent="0.25">
      <c r="A54">
        <v>50</v>
      </c>
      <c r="B54">
        <v>2068</v>
      </c>
      <c r="C54" t="e">
        <f t="shared" si="1"/>
        <v>#VALUE!</v>
      </c>
      <c r="D54" t="e">
        <f t="shared" si="2"/>
        <v>#VALUE!</v>
      </c>
      <c r="E54" t="e">
        <f t="shared" si="0"/>
        <v>#VALUE!</v>
      </c>
      <c r="F54" t="e">
        <f>IF(D54&gt;0,"Salarié",IF(C54&lt;'Critères de recherche'!$I$13,"Retraité","DCD"))</f>
        <v>#VALUE!</v>
      </c>
      <c r="G54" t="str">
        <f>IF('Critères de recherche'!C$10&lt;&gt;'Listes déroulantes'!A$15,"Technique","Professionnel")</f>
        <v>Technique</v>
      </c>
      <c r="H54">
        <f>IF('Critères de recherche'!C$10&lt;&gt;'Listes déroulantes'!$A$15,IF(H53&lt;$I$5,'Statut d''emploi'!H53+1,$I$5),IF(H53&lt;I$5,IF(H53&lt;6,H53+2,H53+1),$I$5))</f>
        <v>0</v>
      </c>
    </row>
    <row r="55" spans="1:8" x14ac:dyDescent="0.25">
      <c r="A55">
        <v>51</v>
      </c>
      <c r="B55">
        <v>2069</v>
      </c>
      <c r="C55" t="e">
        <f t="shared" si="1"/>
        <v>#VALUE!</v>
      </c>
      <c r="D55" t="e">
        <f t="shared" si="2"/>
        <v>#VALUE!</v>
      </c>
      <c r="E55" t="e">
        <f t="shared" si="0"/>
        <v>#VALUE!</v>
      </c>
      <c r="F55" t="e">
        <f>IF(D55&gt;0,"Salarié",IF(C55&lt;'Critères de recherche'!$I$13,"Retraité","DCD"))</f>
        <v>#VALUE!</v>
      </c>
      <c r="G55" t="str">
        <f>IF('Critères de recherche'!C$10&lt;&gt;'Listes déroulantes'!A$15,"Technique","Professionnel")</f>
        <v>Technique</v>
      </c>
      <c r="H55">
        <f>IF('Critères de recherche'!C$10&lt;&gt;'Listes déroulantes'!$A$15,IF(H54&lt;$I$5,'Statut d''emploi'!H54+1,$I$5),IF(H54&lt;I$5,IF(H54&lt;6,H54+2,H54+1),$I$5))</f>
        <v>0</v>
      </c>
    </row>
    <row r="56" spans="1:8" x14ac:dyDescent="0.25">
      <c r="A56">
        <v>52</v>
      </c>
      <c r="B56">
        <v>2070</v>
      </c>
      <c r="C56" t="e">
        <f t="shared" si="1"/>
        <v>#VALUE!</v>
      </c>
      <c r="D56" t="e">
        <f t="shared" si="2"/>
        <v>#VALUE!</v>
      </c>
      <c r="E56" t="e">
        <f t="shared" si="0"/>
        <v>#VALUE!</v>
      </c>
      <c r="F56" t="e">
        <f>IF(D56&gt;0,"Salarié",IF(C56&lt;'Critères de recherche'!$I$13,"Retraité","DCD"))</f>
        <v>#VALUE!</v>
      </c>
      <c r="G56" t="str">
        <f>IF('Critères de recherche'!C$10&lt;&gt;'Listes déroulantes'!A$15,"Technique","Professionnel")</f>
        <v>Technique</v>
      </c>
      <c r="H56">
        <f>IF('Critères de recherche'!C$10&lt;&gt;'Listes déroulantes'!$A$15,IF(H55&lt;$I$5,'Statut d''emploi'!H55+1,$I$5),IF(H55&lt;I$5,IF(H55&lt;6,H55+2,H55+1),$I$5))</f>
        <v>0</v>
      </c>
    </row>
    <row r="57" spans="1:8" x14ac:dyDescent="0.25">
      <c r="A57">
        <v>53</v>
      </c>
      <c r="B57">
        <v>2071</v>
      </c>
      <c r="C57" t="e">
        <f t="shared" si="1"/>
        <v>#VALUE!</v>
      </c>
      <c r="D57" t="e">
        <f t="shared" si="2"/>
        <v>#VALUE!</v>
      </c>
      <c r="E57" t="e">
        <f t="shared" si="0"/>
        <v>#VALUE!</v>
      </c>
      <c r="F57" t="e">
        <f>IF(D57&gt;0,"Salarié",IF(C57&lt;'Critères de recherche'!$I$13,"Retraité","DCD"))</f>
        <v>#VALUE!</v>
      </c>
      <c r="G57" t="str">
        <f>IF('Critères de recherche'!C$10&lt;&gt;'Listes déroulantes'!A$15,"Technique","Professionnel")</f>
        <v>Technique</v>
      </c>
      <c r="H57">
        <f>IF('Critères de recherche'!C$10&lt;&gt;'Listes déroulantes'!$A$15,IF(H56&lt;$I$5,'Statut d''emploi'!H56+1,$I$5),IF(H56&lt;I$5,IF(H56&lt;6,H56+2,H56+1),$I$5))</f>
        <v>0</v>
      </c>
    </row>
    <row r="58" spans="1:8" x14ac:dyDescent="0.25">
      <c r="A58">
        <v>54</v>
      </c>
      <c r="B58">
        <v>2072</v>
      </c>
      <c r="C58" t="e">
        <f t="shared" si="1"/>
        <v>#VALUE!</v>
      </c>
      <c r="D58" t="e">
        <f t="shared" si="2"/>
        <v>#VALUE!</v>
      </c>
      <c r="E58" t="e">
        <f t="shared" si="0"/>
        <v>#VALUE!</v>
      </c>
      <c r="F58" t="e">
        <f>IF(D58&gt;0,"Salarié",IF(C58&lt;'Critères de recherche'!$I$13,"Retraité","DCD"))</f>
        <v>#VALUE!</v>
      </c>
      <c r="G58" t="str">
        <f>IF('Critères de recherche'!C$10&lt;&gt;'Listes déroulantes'!A$15,"Technique","Professionnel")</f>
        <v>Technique</v>
      </c>
      <c r="H58">
        <f>IF('Critères de recherche'!C$10&lt;&gt;'Listes déroulantes'!$A$15,IF(H57&lt;$I$5,'Statut d''emploi'!H57+1,$I$5),IF(H57&lt;I$5,IF(H57&lt;6,H57+2,H57+1),$I$5))</f>
        <v>0</v>
      </c>
    </row>
    <row r="59" spans="1:8" x14ac:dyDescent="0.25">
      <c r="A59">
        <v>55</v>
      </c>
      <c r="B59">
        <v>2073</v>
      </c>
      <c r="C59" t="e">
        <f t="shared" si="1"/>
        <v>#VALUE!</v>
      </c>
      <c r="D59" t="e">
        <f t="shared" si="2"/>
        <v>#VALUE!</v>
      </c>
      <c r="E59" t="e">
        <f t="shared" si="0"/>
        <v>#VALUE!</v>
      </c>
      <c r="F59" t="e">
        <f>IF(D59&gt;0,"Salarié",IF(C59&lt;'Critères de recherche'!$I$13,"Retraité","DCD"))</f>
        <v>#VALUE!</v>
      </c>
      <c r="G59" t="str">
        <f>IF('Critères de recherche'!C$10&lt;&gt;'Listes déroulantes'!A$15,"Technique","Professionnel")</f>
        <v>Technique</v>
      </c>
      <c r="H59">
        <f>IF('Critères de recherche'!C$10&lt;&gt;'Listes déroulantes'!$A$15,IF(H58&lt;$I$5,'Statut d''emploi'!H58+1,$I$5),IF(H58&lt;I$5,IF(H58&lt;6,H58+2,H58+1),$I$5))</f>
        <v>0</v>
      </c>
    </row>
    <row r="60" spans="1:8" x14ac:dyDescent="0.25">
      <c r="A60">
        <v>56</v>
      </c>
      <c r="B60">
        <v>2074</v>
      </c>
      <c r="C60" t="e">
        <f t="shared" si="1"/>
        <v>#VALUE!</v>
      </c>
      <c r="D60" t="e">
        <f t="shared" si="2"/>
        <v>#VALUE!</v>
      </c>
      <c r="E60" t="e">
        <f t="shared" si="0"/>
        <v>#VALUE!</v>
      </c>
      <c r="F60" t="e">
        <f>IF(D60&gt;0,"Salarié",IF(C60&lt;'Critères de recherche'!$I$13,"Retraité","DCD"))</f>
        <v>#VALUE!</v>
      </c>
      <c r="G60" t="str">
        <f>IF('Critères de recherche'!C$10&lt;&gt;'Listes déroulantes'!A$15,"Technique","Professionnel")</f>
        <v>Technique</v>
      </c>
      <c r="H60">
        <f>IF('Critères de recherche'!C$10&lt;&gt;'Listes déroulantes'!$A$15,IF(H59&lt;$I$5,'Statut d''emploi'!H59+1,$I$5),IF(H59&lt;I$5,IF(H59&lt;6,H59+2,H59+1),$I$5))</f>
        <v>0</v>
      </c>
    </row>
    <row r="61" spans="1:8" x14ac:dyDescent="0.25">
      <c r="A61">
        <v>57</v>
      </c>
      <c r="B61">
        <v>2075</v>
      </c>
      <c r="C61" t="e">
        <f t="shared" si="1"/>
        <v>#VALUE!</v>
      </c>
      <c r="D61" t="e">
        <f t="shared" si="2"/>
        <v>#VALUE!</v>
      </c>
      <c r="E61" t="e">
        <f t="shared" si="0"/>
        <v>#VALUE!</v>
      </c>
      <c r="F61" t="e">
        <f>IF(D61&gt;0,"Salarié",IF(C61&lt;'Critères de recherche'!$I$13,"Retraité","DCD"))</f>
        <v>#VALUE!</v>
      </c>
      <c r="G61" t="str">
        <f>IF('Critères de recherche'!C$10&lt;&gt;'Listes déroulantes'!A$15,"Technique","Professionnel")</f>
        <v>Technique</v>
      </c>
      <c r="H61">
        <f>IF('Critères de recherche'!C$10&lt;&gt;'Listes déroulantes'!$A$15,IF(H60&lt;$I$5,'Statut d''emploi'!H60+1,$I$5),IF(H60&lt;I$5,IF(H60&lt;6,H60+2,H60+1),$I$5))</f>
        <v>0</v>
      </c>
    </row>
    <row r="62" spans="1:8" x14ac:dyDescent="0.25">
      <c r="A62">
        <v>58</v>
      </c>
      <c r="B62">
        <v>2076</v>
      </c>
      <c r="C62" t="e">
        <f t="shared" si="1"/>
        <v>#VALUE!</v>
      </c>
      <c r="D62" t="e">
        <f t="shared" si="2"/>
        <v>#VALUE!</v>
      </c>
      <c r="E62" t="e">
        <f t="shared" si="0"/>
        <v>#VALUE!</v>
      </c>
      <c r="F62" t="e">
        <f>IF(D62&gt;0,"Salarié",IF(C62&lt;'Critères de recherche'!$I$13,"Retraité","DCD"))</f>
        <v>#VALUE!</v>
      </c>
      <c r="G62" t="str">
        <f>IF('Critères de recherche'!C$10&lt;&gt;'Listes déroulantes'!A$15,"Technique","Professionnel")</f>
        <v>Technique</v>
      </c>
      <c r="H62">
        <f>IF('Critères de recherche'!C$10&lt;&gt;'Listes déroulantes'!$A$15,IF(H61&lt;$I$5,'Statut d''emploi'!H61+1,$I$5),IF(H61&lt;I$5,IF(H61&lt;6,H61+2,H61+1),$I$5))</f>
        <v>0</v>
      </c>
    </row>
    <row r="63" spans="1:8" x14ac:dyDescent="0.25">
      <c r="A63">
        <v>59</v>
      </c>
      <c r="B63">
        <v>2077</v>
      </c>
      <c r="C63" t="e">
        <f t="shared" si="1"/>
        <v>#VALUE!</v>
      </c>
      <c r="D63" t="e">
        <f t="shared" si="2"/>
        <v>#VALUE!</v>
      </c>
      <c r="E63" t="e">
        <f t="shared" si="0"/>
        <v>#VALUE!</v>
      </c>
      <c r="F63" t="e">
        <f>IF(D63&gt;0,"Salarié",IF(C63&lt;'Critères de recherche'!$I$13,"Retraité","DCD"))</f>
        <v>#VALUE!</v>
      </c>
      <c r="G63" t="str">
        <f>IF('Critères de recherche'!C$10&lt;&gt;'Listes déroulantes'!A$15,"Technique","Professionnel")</f>
        <v>Technique</v>
      </c>
      <c r="H63">
        <f>IF('Critères de recherche'!C$10&lt;&gt;'Listes déroulantes'!$A$15,IF(H62&lt;$I$5,'Statut d''emploi'!H62+1,$I$5),IF(H62&lt;I$5,IF(H62&lt;6,H62+2,H62+1),$I$5))</f>
        <v>0</v>
      </c>
    </row>
    <row r="64" spans="1:8" x14ac:dyDescent="0.25">
      <c r="A64">
        <v>60</v>
      </c>
      <c r="B64">
        <v>2078</v>
      </c>
      <c r="C64" t="e">
        <f>C63+1</f>
        <v>#VALUE!</v>
      </c>
      <c r="D64" t="e">
        <f t="shared" si="2"/>
        <v>#VALUE!</v>
      </c>
      <c r="E64" t="e">
        <f t="shared" si="0"/>
        <v>#VALUE!</v>
      </c>
      <c r="F64" t="e">
        <f>IF(D64&gt;0,"Salarié",IF(C64&lt;'Critères de recherche'!$I$13,"Retraité","DCD"))</f>
        <v>#VALUE!</v>
      </c>
      <c r="G64" t="str">
        <f>IF('Critères de recherche'!C$10&lt;&gt;'Listes déroulantes'!A$15,"Technique","Professionnel")</f>
        <v>Technique</v>
      </c>
      <c r="H64">
        <f>IF('Critères de recherche'!C$10&lt;&gt;'Listes déroulantes'!$A$15,IF(H63&lt;$I$5,'Statut d''emploi'!H63+1,$I$5),IF(H63&lt;I$5,IF(H63&lt;6,H63+2,H63+1),$I$5))</f>
        <v>0</v>
      </c>
    </row>
    <row r="65" spans="1:8" x14ac:dyDescent="0.25">
      <c r="A65">
        <v>61</v>
      </c>
      <c r="B65">
        <v>2079</v>
      </c>
      <c r="C65" t="e">
        <f t="shared" si="1"/>
        <v>#VALUE!</v>
      </c>
      <c r="D65" t="e">
        <f t="shared" si="2"/>
        <v>#VALUE!</v>
      </c>
      <c r="E65" t="e">
        <f t="shared" si="0"/>
        <v>#VALUE!</v>
      </c>
      <c r="F65" t="e">
        <f>IF(D65&gt;0,"Salarié",IF(C65&lt;'Critères de recherche'!$I$13,"Retraité","DCD"))</f>
        <v>#VALUE!</v>
      </c>
      <c r="G65" t="str">
        <f>IF('Critères de recherche'!C$10&lt;&gt;'Listes déroulantes'!A$15,"Technique","Professionnel")</f>
        <v>Technique</v>
      </c>
      <c r="H65">
        <f>IF('Critères de recherche'!C$10&lt;&gt;'Listes déroulantes'!$A$15,IF(H64&lt;$I$5,'Statut d''emploi'!H64+1,$I$5),IF(H64&lt;I$5,IF(H64&lt;6,H64+2,H64+1),$I$5))</f>
        <v>0</v>
      </c>
    </row>
    <row r="66" spans="1:8" x14ac:dyDescent="0.25">
      <c r="A66">
        <v>62</v>
      </c>
      <c r="B66">
        <v>2080</v>
      </c>
      <c r="C66" t="e">
        <f t="shared" si="1"/>
        <v>#VALUE!</v>
      </c>
      <c r="D66" t="e">
        <f t="shared" si="2"/>
        <v>#VALUE!</v>
      </c>
      <c r="E66" t="e">
        <f t="shared" si="0"/>
        <v>#VALUE!</v>
      </c>
      <c r="F66" t="e">
        <f>IF(D66&gt;0,"Salarié",IF(C66&lt;'Critères de recherche'!$I$13,"Retraité","DCD"))</f>
        <v>#VALUE!</v>
      </c>
      <c r="G66" t="str">
        <f>IF('Critères de recherche'!C$10&lt;&gt;'Listes déroulantes'!A$15,"Technique","Professionnel")</f>
        <v>Technique</v>
      </c>
      <c r="H66">
        <f>IF('Critères de recherche'!C$10&lt;&gt;'Listes déroulantes'!$A$15,IF(H65&lt;$I$5,'Statut d''emploi'!H65+1,$I$5),IF(H65&lt;I$5,IF(H65&lt;6,H65+2,H65+1),$I$5))</f>
        <v>0</v>
      </c>
    </row>
    <row r="67" spans="1:8" x14ac:dyDescent="0.25">
      <c r="A67">
        <v>63</v>
      </c>
      <c r="B67">
        <v>2081</v>
      </c>
      <c r="C67" t="e">
        <f t="shared" si="1"/>
        <v>#VALUE!</v>
      </c>
      <c r="D67" t="e">
        <f t="shared" si="2"/>
        <v>#VALUE!</v>
      </c>
      <c r="E67" t="e">
        <f t="shared" si="0"/>
        <v>#VALUE!</v>
      </c>
      <c r="F67" t="e">
        <f>IF(D67&gt;0,"Salarié",IF(C67&lt;'Critères de recherche'!$I$13,"Retraité","DCD"))</f>
        <v>#VALUE!</v>
      </c>
      <c r="G67" t="str">
        <f>IF('Critères de recherche'!C$10&lt;&gt;'Listes déroulantes'!A$15,"Technique","Professionnel")</f>
        <v>Technique</v>
      </c>
      <c r="H67">
        <f>IF('Critères de recherche'!C$10&lt;&gt;'Listes déroulantes'!$A$15,IF(H66&lt;$I$5,'Statut d''emploi'!H66+1,$I$5),IF(H66&lt;I$5,IF(H66&lt;6,H66+2,H66+1),$I$5))</f>
        <v>0</v>
      </c>
    </row>
    <row r="68" spans="1:8" x14ac:dyDescent="0.25">
      <c r="A68">
        <v>64</v>
      </c>
      <c r="B68">
        <v>2082</v>
      </c>
      <c r="C68" t="e">
        <f t="shared" si="1"/>
        <v>#VALUE!</v>
      </c>
      <c r="D68" t="e">
        <f t="shared" si="2"/>
        <v>#VALUE!</v>
      </c>
      <c r="E68" t="e">
        <f t="shared" si="0"/>
        <v>#VALUE!</v>
      </c>
      <c r="F68" t="e">
        <f>IF(D68&gt;0,"Salarié",IF(C68&lt;'Critères de recherche'!$I$13,"Retraité","DCD"))</f>
        <v>#VALUE!</v>
      </c>
      <c r="G68" t="str">
        <f>IF('Critères de recherche'!C$10&lt;&gt;'Listes déroulantes'!A$15,"Technique","Professionnel")</f>
        <v>Technique</v>
      </c>
      <c r="H68">
        <f>IF('Critères de recherche'!C$10&lt;&gt;'Listes déroulantes'!$A$15,IF(H67&lt;$I$5,'Statut d''emploi'!H67+1,$I$5),IF(H67&lt;I$5,IF(H67&lt;6,H67+2,H67+1),$I$5))</f>
        <v>0</v>
      </c>
    </row>
    <row r="69" spans="1:8" x14ac:dyDescent="0.25">
      <c r="A69">
        <v>65</v>
      </c>
      <c r="B69">
        <v>2083</v>
      </c>
      <c r="C69" t="e">
        <f t="shared" si="1"/>
        <v>#VALUE!</v>
      </c>
      <c r="D69" t="e">
        <f t="shared" si="2"/>
        <v>#VALUE!</v>
      </c>
      <c r="E69" t="e">
        <f t="shared" si="0"/>
        <v>#VALUE!</v>
      </c>
      <c r="F69" t="e">
        <f>IF(D69&gt;0,"Salarié",IF(C69&lt;'Critères de recherche'!$I$13,"Retraité","DCD"))</f>
        <v>#VALUE!</v>
      </c>
      <c r="G69" t="str">
        <f>IF('Critères de recherche'!C$10&lt;&gt;'Listes déroulantes'!A$15,"Technique","Professionnel")</f>
        <v>Technique</v>
      </c>
      <c r="H69">
        <f>IF('Critères de recherche'!C$10&lt;&gt;'Listes déroulantes'!$A$15,IF(H68&lt;$I$5,'Statut d''emploi'!H68+1,$I$5),IF(H68&lt;I$5,IF(H68&lt;6,H68+2,H68+1),$I$5))</f>
        <v>0</v>
      </c>
    </row>
    <row r="70" spans="1:8" x14ac:dyDescent="0.25">
      <c r="A70">
        <v>66</v>
      </c>
      <c r="B70">
        <v>2084</v>
      </c>
      <c r="C70" t="e">
        <f t="shared" si="1"/>
        <v>#VALUE!</v>
      </c>
      <c r="D70" t="e">
        <f t="shared" si="2"/>
        <v>#VALUE!</v>
      </c>
      <c r="E70" t="e">
        <f t="shared" ref="E70:E87" si="4">IF(D70&lt;&gt;0,C70+D70,E69)</f>
        <v>#VALUE!</v>
      </c>
      <c r="F70" t="e">
        <f>IF(D70&gt;0,"Salarié",IF(C70&lt;'Critères de recherche'!$I$13,"Retraité","DCD"))</f>
        <v>#VALUE!</v>
      </c>
      <c r="G70" t="str">
        <f>IF('Critères de recherche'!C$10&lt;&gt;'Listes déroulantes'!A$15,"Technique","Professionnel")</f>
        <v>Technique</v>
      </c>
      <c r="H70">
        <f>IF('Critères de recherche'!C$10&lt;&gt;'Listes déroulantes'!$A$15,IF(H69&lt;$I$5,'Statut d''emploi'!H69+1,$I$5),IF(H69&lt;I$5,IF(H69&lt;6,H69+2,H69+1),$I$5))</f>
        <v>0</v>
      </c>
    </row>
    <row r="71" spans="1:8" x14ac:dyDescent="0.25">
      <c r="A71">
        <v>67</v>
      </c>
      <c r="B71">
        <v>2085</v>
      </c>
      <c r="C71" t="e">
        <f t="shared" ref="C71:C87" si="5">C70+1</f>
        <v>#VALUE!</v>
      </c>
      <c r="D71" t="e">
        <f t="shared" ref="D71:D87" si="6">IF(D70&lt;&gt;0,D70-1,0)</f>
        <v>#VALUE!</v>
      </c>
      <c r="E71" t="e">
        <f t="shared" si="4"/>
        <v>#VALUE!</v>
      </c>
      <c r="F71" t="e">
        <f>IF(D71&gt;0,"Salarié",IF(C71&lt;'Critères de recherche'!$I$13,"Retraité","DCD"))</f>
        <v>#VALUE!</v>
      </c>
      <c r="G71" t="str">
        <f>IF('Critères de recherche'!C$10&lt;&gt;'Listes déroulantes'!A$15,"Technique","Professionnel")</f>
        <v>Technique</v>
      </c>
      <c r="H71">
        <f>IF('Critères de recherche'!C$10&lt;&gt;'Listes déroulantes'!$A$15,IF(H70&lt;$I$5,'Statut d''emploi'!H70+1,$I$5),IF(H70&lt;I$5,IF(H70&lt;6,H70+2,H70+1),$I$5))</f>
        <v>0</v>
      </c>
    </row>
    <row r="72" spans="1:8" x14ac:dyDescent="0.25">
      <c r="A72">
        <v>68</v>
      </c>
      <c r="B72">
        <v>2086</v>
      </c>
      <c r="C72" t="e">
        <f t="shared" si="5"/>
        <v>#VALUE!</v>
      </c>
      <c r="D72" t="e">
        <f t="shared" si="6"/>
        <v>#VALUE!</v>
      </c>
      <c r="E72" t="e">
        <f t="shared" si="4"/>
        <v>#VALUE!</v>
      </c>
      <c r="F72" t="e">
        <f>IF(D72&gt;0,"Salarié",IF(C72&lt;'Critères de recherche'!$I$13,"Retraité","DCD"))</f>
        <v>#VALUE!</v>
      </c>
      <c r="G72" t="str">
        <f>IF('Critères de recherche'!C$10&lt;&gt;'Listes déroulantes'!A$15,"Technique","Professionnel")</f>
        <v>Technique</v>
      </c>
      <c r="H72">
        <f>IF('Critères de recherche'!C$10&lt;&gt;'Listes déroulantes'!$A$15,IF(H71&lt;$I$5,'Statut d''emploi'!H71+1,$I$5),IF(H71&lt;I$5,IF(H71&lt;6,H71+2,H71+1),$I$5))</f>
        <v>0</v>
      </c>
    </row>
    <row r="73" spans="1:8" x14ac:dyDescent="0.25">
      <c r="A73">
        <v>69</v>
      </c>
      <c r="B73">
        <v>2087</v>
      </c>
      <c r="C73" t="e">
        <f t="shared" si="5"/>
        <v>#VALUE!</v>
      </c>
      <c r="D73" t="e">
        <f t="shared" si="6"/>
        <v>#VALUE!</v>
      </c>
      <c r="E73" t="e">
        <f t="shared" si="4"/>
        <v>#VALUE!</v>
      </c>
      <c r="F73" t="e">
        <f>IF(D73&gt;0,"Salarié",IF(C73&lt;'Critères de recherche'!$I$13,"Retraité","DCD"))</f>
        <v>#VALUE!</v>
      </c>
      <c r="G73" t="str">
        <f>IF('Critères de recherche'!C$10&lt;&gt;'Listes déroulantes'!A$15,"Technique","Professionnel")</f>
        <v>Technique</v>
      </c>
      <c r="H73">
        <f>IF('Critères de recherche'!C$10&lt;&gt;'Listes déroulantes'!$A$15,IF(H72&lt;$I$5,'Statut d''emploi'!H72+1,$I$5),IF(H72&lt;I$5,IF(H72&lt;6,H72+2,H72+1),$I$5))</f>
        <v>0</v>
      </c>
    </row>
    <row r="74" spans="1:8" x14ac:dyDescent="0.25">
      <c r="A74">
        <v>70</v>
      </c>
      <c r="B74">
        <v>2088</v>
      </c>
      <c r="C74" t="e">
        <f t="shared" si="5"/>
        <v>#VALUE!</v>
      </c>
      <c r="D74" t="e">
        <f t="shared" si="6"/>
        <v>#VALUE!</v>
      </c>
      <c r="E74" t="e">
        <f t="shared" si="4"/>
        <v>#VALUE!</v>
      </c>
      <c r="F74" t="e">
        <f>IF(D74&gt;0,"Salarié",IF(C74&lt;'Critères de recherche'!$I$13,"Retraité","DCD"))</f>
        <v>#VALUE!</v>
      </c>
      <c r="G74" t="str">
        <f>IF('Critères de recherche'!C$10&lt;&gt;'Listes déroulantes'!A$15,"Technique","Professionnel")</f>
        <v>Technique</v>
      </c>
      <c r="H74">
        <f>IF('Critères de recherche'!C$10&lt;&gt;'Listes déroulantes'!$A$15,IF(H73&lt;$I$5,'Statut d''emploi'!H73+1,$I$5),IF(H73&lt;I$5,IF(H73&lt;6,H73+2,H73+1),$I$5))</f>
        <v>0</v>
      </c>
    </row>
    <row r="75" spans="1:8" x14ac:dyDescent="0.25">
      <c r="A75">
        <v>71</v>
      </c>
      <c r="B75">
        <v>2089</v>
      </c>
      <c r="C75" t="e">
        <f t="shared" si="5"/>
        <v>#VALUE!</v>
      </c>
      <c r="D75" t="e">
        <f t="shared" si="6"/>
        <v>#VALUE!</v>
      </c>
      <c r="E75" t="e">
        <f t="shared" si="4"/>
        <v>#VALUE!</v>
      </c>
      <c r="F75" t="e">
        <f>IF(D75&gt;0,"Salarié",IF(C75&lt;'Critères de recherche'!$I$13,"Retraité","DCD"))</f>
        <v>#VALUE!</v>
      </c>
      <c r="G75" t="str">
        <f>IF('Critères de recherche'!C$10&lt;&gt;'Listes déroulantes'!A$15,"Technique","Professionnel")</f>
        <v>Technique</v>
      </c>
      <c r="H75">
        <f>IF('Critères de recherche'!C$10&lt;&gt;'Listes déroulantes'!$A$15,IF(H74&lt;$I$5,'Statut d''emploi'!H74+1,$I$5),IF(H74&lt;I$5,IF(H74&lt;6,H74+2,H74+1),$I$5))</f>
        <v>0</v>
      </c>
    </row>
    <row r="76" spans="1:8" x14ac:dyDescent="0.25">
      <c r="A76">
        <v>72</v>
      </c>
      <c r="B76">
        <v>2090</v>
      </c>
      <c r="C76" t="e">
        <f t="shared" si="5"/>
        <v>#VALUE!</v>
      </c>
      <c r="D76" t="e">
        <f t="shared" si="6"/>
        <v>#VALUE!</v>
      </c>
      <c r="E76" t="e">
        <f t="shared" si="4"/>
        <v>#VALUE!</v>
      </c>
      <c r="F76" t="e">
        <f>IF(D76&gt;0,"Salarié",IF(C76&lt;'Critères de recherche'!$I$13,"Retraité","DCD"))</f>
        <v>#VALUE!</v>
      </c>
      <c r="G76" t="str">
        <f>IF('Critères de recherche'!C$10&lt;&gt;'Listes déroulantes'!A$15,"Technique","Professionnel")</f>
        <v>Technique</v>
      </c>
      <c r="H76">
        <f>IF('Critères de recherche'!C$10&lt;&gt;'Listes déroulantes'!$A$15,IF(H75&lt;$I$5,'Statut d''emploi'!H75+1,$I$5),IF(H75&lt;I$5,IF(H75&lt;6,H75+2,H75+1),$I$5))</f>
        <v>0</v>
      </c>
    </row>
    <row r="77" spans="1:8" x14ac:dyDescent="0.25">
      <c r="A77">
        <v>73</v>
      </c>
      <c r="B77">
        <v>2091</v>
      </c>
      <c r="C77" t="e">
        <f t="shared" si="5"/>
        <v>#VALUE!</v>
      </c>
      <c r="D77" t="e">
        <f t="shared" si="6"/>
        <v>#VALUE!</v>
      </c>
      <c r="E77" t="e">
        <f t="shared" si="4"/>
        <v>#VALUE!</v>
      </c>
      <c r="F77" t="e">
        <f>IF(D77&gt;0,"Salarié",IF(C77&lt;'Critères de recherche'!$I$13,"Retraité","DCD"))</f>
        <v>#VALUE!</v>
      </c>
      <c r="G77" t="str">
        <f>IF('Critères de recherche'!C$10&lt;&gt;'Listes déroulantes'!A$15,"Technique","Professionnel")</f>
        <v>Technique</v>
      </c>
      <c r="H77">
        <f>IF('Critères de recherche'!C$10&lt;&gt;'Listes déroulantes'!$A$15,IF(H76&lt;$I$5,'Statut d''emploi'!H76+1,$I$5),IF(H76&lt;I$5,IF(H76&lt;6,H76+2,H76+1),$I$5))</f>
        <v>0</v>
      </c>
    </row>
    <row r="78" spans="1:8" x14ac:dyDescent="0.25">
      <c r="A78">
        <v>74</v>
      </c>
      <c r="B78">
        <v>2092</v>
      </c>
      <c r="C78" t="e">
        <f t="shared" si="5"/>
        <v>#VALUE!</v>
      </c>
      <c r="D78" t="e">
        <f t="shared" si="6"/>
        <v>#VALUE!</v>
      </c>
      <c r="E78" t="e">
        <f t="shared" si="4"/>
        <v>#VALUE!</v>
      </c>
      <c r="F78" t="e">
        <f>IF(D78&gt;0,"Salarié",IF(C78&lt;'Critères de recherche'!$I$13,"Retraité","DCD"))</f>
        <v>#VALUE!</v>
      </c>
      <c r="G78" t="str">
        <f>IF('Critères de recherche'!C$10&lt;&gt;'Listes déroulantes'!A$15,"Technique","Professionnel")</f>
        <v>Technique</v>
      </c>
      <c r="H78">
        <f>IF('Critères de recherche'!C$10&lt;&gt;'Listes déroulantes'!$A$15,IF(H77&lt;$I$5,'Statut d''emploi'!H77+1,$I$5),IF(H77&lt;I$5,IF(H77&lt;6,H77+2,H77+1),$I$5))</f>
        <v>0</v>
      </c>
    </row>
    <row r="79" spans="1:8" x14ac:dyDescent="0.25">
      <c r="A79">
        <v>75</v>
      </c>
      <c r="B79">
        <v>2093</v>
      </c>
      <c r="C79" t="e">
        <f t="shared" si="5"/>
        <v>#VALUE!</v>
      </c>
      <c r="D79" t="e">
        <f t="shared" si="6"/>
        <v>#VALUE!</v>
      </c>
      <c r="E79" t="e">
        <f t="shared" si="4"/>
        <v>#VALUE!</v>
      </c>
      <c r="F79" t="e">
        <f>IF(D79&gt;0,"Salarié",IF(C79&lt;'Critères de recherche'!$I$13,"Retraité","DCD"))</f>
        <v>#VALUE!</v>
      </c>
      <c r="G79" t="str">
        <f>IF('Critères de recherche'!C$10&lt;&gt;'Listes déroulantes'!A$15,"Technique","Professionnel")</f>
        <v>Technique</v>
      </c>
      <c r="H79">
        <f>IF('Critères de recherche'!C$10&lt;&gt;'Listes déroulantes'!$A$15,IF(H78&lt;$I$5,'Statut d''emploi'!H78+1,$I$5),IF(H78&lt;I$5,IF(H78&lt;6,H78+2,H78+1),$I$5))</f>
        <v>0</v>
      </c>
    </row>
    <row r="80" spans="1:8" x14ac:dyDescent="0.25">
      <c r="A80">
        <v>76</v>
      </c>
      <c r="B80">
        <v>2094</v>
      </c>
      <c r="C80" t="e">
        <f t="shared" si="5"/>
        <v>#VALUE!</v>
      </c>
      <c r="D80" t="e">
        <f t="shared" si="6"/>
        <v>#VALUE!</v>
      </c>
      <c r="E80" t="e">
        <f t="shared" si="4"/>
        <v>#VALUE!</v>
      </c>
      <c r="F80" t="e">
        <f>IF(D80&gt;0,"Salarié",IF(C80&lt;'Critères de recherche'!$I$13,"Retraité","DCD"))</f>
        <v>#VALUE!</v>
      </c>
      <c r="G80" t="str">
        <f>IF('Critères de recherche'!C$10&lt;&gt;'Listes déroulantes'!A$15,"Technique","Professionnel")</f>
        <v>Technique</v>
      </c>
      <c r="H80">
        <f>IF('Critères de recherche'!C$10&lt;&gt;'Listes déroulantes'!$A$15,IF(H79&lt;$I$5,'Statut d''emploi'!H79+1,$I$5),IF(H79&lt;I$5,IF(H79&lt;6,H79+2,H79+1),$I$5))</f>
        <v>0</v>
      </c>
    </row>
    <row r="81" spans="1:8" x14ac:dyDescent="0.25">
      <c r="A81">
        <v>77</v>
      </c>
      <c r="B81">
        <v>2095</v>
      </c>
      <c r="C81" t="e">
        <f t="shared" si="5"/>
        <v>#VALUE!</v>
      </c>
      <c r="D81" t="e">
        <f t="shared" si="6"/>
        <v>#VALUE!</v>
      </c>
      <c r="E81" t="e">
        <f t="shared" si="4"/>
        <v>#VALUE!</v>
      </c>
      <c r="F81" t="e">
        <f>IF(D81&gt;0,"Salarié",IF(C81&lt;'Critères de recherche'!$I$13,"Retraité","DCD"))</f>
        <v>#VALUE!</v>
      </c>
      <c r="G81" t="str">
        <f>IF('Critères de recherche'!C$10&lt;&gt;'Listes déroulantes'!A$15,"Technique","Professionnel")</f>
        <v>Technique</v>
      </c>
      <c r="H81">
        <f>IF('Critères de recherche'!C$10&lt;&gt;'Listes déroulantes'!$A$15,IF(H80&lt;$I$5,'Statut d''emploi'!H80+1,$I$5),IF(H80&lt;I$5,IF(H80&lt;6,H80+2,H80+1),$I$5))</f>
        <v>0</v>
      </c>
    </row>
    <row r="82" spans="1:8" x14ac:dyDescent="0.25">
      <c r="A82">
        <v>78</v>
      </c>
      <c r="B82">
        <v>2096</v>
      </c>
      <c r="C82" t="e">
        <f t="shared" si="5"/>
        <v>#VALUE!</v>
      </c>
      <c r="D82" t="e">
        <f t="shared" si="6"/>
        <v>#VALUE!</v>
      </c>
      <c r="E82" t="e">
        <f t="shared" si="4"/>
        <v>#VALUE!</v>
      </c>
      <c r="F82" t="e">
        <f>IF(D82&gt;0,"Salarié",IF(C82&lt;'Critères de recherche'!$I$13,"Retraité","DCD"))</f>
        <v>#VALUE!</v>
      </c>
      <c r="G82" t="str">
        <f>IF('Critères de recherche'!C$10&lt;&gt;'Listes déroulantes'!A$15,"Technique","Professionnel")</f>
        <v>Technique</v>
      </c>
      <c r="H82">
        <f>IF('Critères de recherche'!C$10&lt;&gt;'Listes déroulantes'!$A$15,IF(H81&lt;$I$5,'Statut d''emploi'!H81+1,$I$5),IF(H81&lt;I$5,IF(H81&lt;6,H81+2,H81+1),$I$5))</f>
        <v>0</v>
      </c>
    </row>
    <row r="83" spans="1:8" x14ac:dyDescent="0.25">
      <c r="A83">
        <v>79</v>
      </c>
      <c r="B83">
        <v>2097</v>
      </c>
      <c r="C83" t="e">
        <f t="shared" si="5"/>
        <v>#VALUE!</v>
      </c>
      <c r="D83" t="e">
        <f t="shared" si="6"/>
        <v>#VALUE!</v>
      </c>
      <c r="E83" t="e">
        <f t="shared" si="4"/>
        <v>#VALUE!</v>
      </c>
      <c r="F83" t="e">
        <f>IF(D83&gt;0,"Salarié",IF(C83&lt;'Critères de recherche'!$I$13,"Retraité","DCD"))</f>
        <v>#VALUE!</v>
      </c>
      <c r="G83" t="str">
        <f>IF('Critères de recherche'!C$10&lt;&gt;'Listes déroulantes'!A$15,"Technique","Professionnel")</f>
        <v>Technique</v>
      </c>
      <c r="H83">
        <f>IF('Critères de recherche'!C$10&lt;&gt;'Listes déroulantes'!$A$15,IF(H82&lt;$I$5,'Statut d''emploi'!H82+1,$I$5),IF(H82&lt;I$5,IF(H82&lt;6,H82+2,H82+1),$I$5))</f>
        <v>0</v>
      </c>
    </row>
    <row r="84" spans="1:8" x14ac:dyDescent="0.25">
      <c r="A84">
        <v>80</v>
      </c>
      <c r="B84">
        <v>2098</v>
      </c>
      <c r="C84" t="e">
        <f t="shared" si="5"/>
        <v>#VALUE!</v>
      </c>
      <c r="D84" t="e">
        <f t="shared" si="6"/>
        <v>#VALUE!</v>
      </c>
      <c r="E84" t="e">
        <f t="shared" si="4"/>
        <v>#VALUE!</v>
      </c>
      <c r="F84" t="e">
        <f>IF(D84&gt;0,"Salarié",IF(C84&lt;'Critères de recherche'!$I$13,"Retraité","DCD"))</f>
        <v>#VALUE!</v>
      </c>
      <c r="G84" t="str">
        <f>IF('Critères de recherche'!C$10&lt;&gt;'Listes déroulantes'!A$15,"Technique","Professionnel")</f>
        <v>Technique</v>
      </c>
      <c r="H84">
        <f>IF('Critères de recherche'!C$10&lt;&gt;'Listes déroulantes'!$A$15,IF(H83&lt;$I$5,'Statut d''emploi'!H83+1,$I$5),IF(H83&lt;I$5,IF(H83&lt;6,H83+2,H83+1),$I$5))</f>
        <v>0</v>
      </c>
    </row>
    <row r="85" spans="1:8" x14ac:dyDescent="0.25">
      <c r="A85">
        <v>81</v>
      </c>
      <c r="B85">
        <v>2099</v>
      </c>
      <c r="C85" t="e">
        <f t="shared" si="5"/>
        <v>#VALUE!</v>
      </c>
      <c r="D85" t="e">
        <f t="shared" si="6"/>
        <v>#VALUE!</v>
      </c>
      <c r="E85" t="e">
        <f t="shared" si="4"/>
        <v>#VALUE!</v>
      </c>
      <c r="F85" t="e">
        <f>IF(D85&gt;0,"Salarié",IF(C85&lt;'Critères de recherche'!$I$13,"Retraité","DCD"))</f>
        <v>#VALUE!</v>
      </c>
      <c r="G85" t="str">
        <f>IF('Critères de recherche'!C$10&lt;&gt;'Listes déroulantes'!A$15,"Technique","Professionnel")</f>
        <v>Technique</v>
      </c>
      <c r="H85">
        <f>IF('Critères de recherche'!C$10&lt;&gt;'Listes déroulantes'!$A$15,IF(H84&lt;$I$5,'Statut d''emploi'!H84+1,$I$5),IF(H84&lt;I$5,IF(H84&lt;6,H84+2,H84+1),$I$5))</f>
        <v>0</v>
      </c>
    </row>
    <row r="86" spans="1:8" x14ac:dyDescent="0.25">
      <c r="A86">
        <v>82</v>
      </c>
      <c r="B86">
        <v>2100</v>
      </c>
      <c r="C86" t="e">
        <f t="shared" si="5"/>
        <v>#VALUE!</v>
      </c>
      <c r="D86" t="e">
        <f t="shared" si="6"/>
        <v>#VALUE!</v>
      </c>
      <c r="E86" t="e">
        <f t="shared" si="4"/>
        <v>#VALUE!</v>
      </c>
      <c r="F86" t="e">
        <f>IF(D86&gt;0,"Salarié",IF(C86&lt;'Critères de recherche'!$I$13,"Retraité","DCD"))</f>
        <v>#VALUE!</v>
      </c>
      <c r="G86" t="str">
        <f>IF('Critères de recherche'!C$10&lt;&gt;'Listes déroulantes'!A$15,"Technique","Professionnel")</f>
        <v>Technique</v>
      </c>
      <c r="H86">
        <f>IF('Critères de recherche'!C$10&lt;&gt;'Listes déroulantes'!$A$15,IF(H85&lt;$I$5,'Statut d''emploi'!H85+1,$I$5),IF(H85&lt;I$5,IF(H85&lt;6,H85+2,H85+1),$I$5))</f>
        <v>0</v>
      </c>
    </row>
    <row r="87" spans="1:8" x14ac:dyDescent="0.25">
      <c r="A87">
        <v>83</v>
      </c>
      <c r="B87">
        <v>2101</v>
      </c>
      <c r="C87" t="e">
        <f t="shared" si="5"/>
        <v>#VALUE!</v>
      </c>
      <c r="D87" t="e">
        <f t="shared" si="6"/>
        <v>#VALUE!</v>
      </c>
      <c r="E87" t="e">
        <f t="shared" si="4"/>
        <v>#VALUE!</v>
      </c>
      <c r="F87" t="e">
        <f>IF(D87&gt;0,"Salarié",IF(C87&lt;'Critères de recherche'!$I$13,"Retraité","DCD"))</f>
        <v>#VALUE!</v>
      </c>
      <c r="G87" t="str">
        <f>IF('Critères de recherche'!C$10&lt;&gt;'Listes déroulantes'!A$15,"Technique","Professionnel")</f>
        <v>Technique</v>
      </c>
      <c r="H87">
        <f>IF('Critères de recherche'!C$10&lt;&gt;'Listes déroulantes'!$A$15,IF(H86&lt;$I$5,'Statut d''emploi'!H86+1,$I$5),IF(H86&lt;I$5,IF(H86&lt;6,H86+2,H86+1),$I$5))</f>
        <v>0</v>
      </c>
    </row>
    <row r="88" spans="1:8" x14ac:dyDescent="0.25">
      <c r="A88">
        <v>84</v>
      </c>
    </row>
    <row r="89" spans="1:8" x14ac:dyDescent="0.25">
      <c r="A89">
        <v>85</v>
      </c>
    </row>
    <row r="90" spans="1:8" x14ac:dyDescent="0.25">
      <c r="A90">
        <v>86</v>
      </c>
    </row>
    <row r="91" spans="1:8" x14ac:dyDescent="0.25">
      <c r="A91">
        <v>87</v>
      </c>
    </row>
    <row r="92" spans="1:8" x14ac:dyDescent="0.25">
      <c r="A92">
        <v>88</v>
      </c>
    </row>
    <row r="93" spans="1:8" x14ac:dyDescent="0.25">
      <c r="A93">
        <v>89</v>
      </c>
    </row>
    <row r="94" spans="1:8" x14ac:dyDescent="0.25">
      <c r="A94">
        <v>90</v>
      </c>
    </row>
    <row r="95" spans="1:8" x14ac:dyDescent="0.25">
      <c r="A95">
        <v>91</v>
      </c>
    </row>
    <row r="96" spans="1:8" x14ac:dyDescent="0.25">
      <c r="A96">
        <v>92</v>
      </c>
    </row>
    <row r="97" spans="1:1" x14ac:dyDescent="0.25">
      <c r="A97">
        <v>93</v>
      </c>
    </row>
    <row r="98" spans="1:1" x14ac:dyDescent="0.25">
      <c r="A98">
        <v>94</v>
      </c>
    </row>
    <row r="99" spans="1:1" x14ac:dyDescent="0.25">
      <c r="A99">
        <v>95</v>
      </c>
    </row>
    <row r="100" spans="1:1" x14ac:dyDescent="0.25">
      <c r="A100">
        <v>96</v>
      </c>
    </row>
    <row r="101" spans="1:1" x14ac:dyDescent="0.25">
      <c r="A101">
        <v>97</v>
      </c>
    </row>
    <row r="102" spans="1:1" x14ac:dyDescent="0.25">
      <c r="A102">
        <v>98</v>
      </c>
    </row>
    <row r="103" spans="1:1" x14ac:dyDescent="0.25">
      <c r="A103">
        <v>99</v>
      </c>
    </row>
    <row r="104" spans="1:1" x14ac:dyDescent="0.25">
      <c r="A104">
        <v>100</v>
      </c>
    </row>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20</vt:i4>
      </vt:variant>
    </vt:vector>
  </HeadingPairs>
  <TitlesOfParts>
    <vt:vector size="26" baseType="lpstr">
      <vt:lpstr>Critères de recherche</vt:lpstr>
      <vt:lpstr>Impact intégration du boni</vt:lpstr>
      <vt:lpstr>EntenteJuil2019 (avec boni)</vt:lpstr>
      <vt:lpstr>Scénario hypothétique 2%</vt:lpstr>
      <vt:lpstr>Listes déroulantes</vt:lpstr>
      <vt:lpstr>Statut d'emploi</vt:lpstr>
      <vt:lpstr>Age</vt:lpstr>
      <vt:lpstr>AgeDécès</vt:lpstr>
      <vt:lpstr>AgentDeBureauCL1</vt:lpstr>
      <vt:lpstr>AgentDeBureauCP</vt:lpstr>
      <vt:lpstr>AgentDeRecouvrement</vt:lpstr>
      <vt:lpstr>AnneeRetraite</vt:lpstr>
      <vt:lpstr>AnnéeService</vt:lpstr>
      <vt:lpstr>Catégorie3TOUS</vt:lpstr>
      <vt:lpstr>ClauseRemorque</vt:lpstr>
      <vt:lpstr>GraphisteCP</vt:lpstr>
      <vt:lpstr>RetraitBoni</vt:lpstr>
      <vt:lpstr>SecrétaireCL1</vt:lpstr>
      <vt:lpstr>TechnicienCP</vt:lpstr>
      <vt:lpstr>TechnicienCPÉquité</vt:lpstr>
      <vt:lpstr>TechnicienInformatiqueCL1</vt:lpstr>
      <vt:lpstr>TechnicienInformatiqueCP</vt:lpstr>
      <vt:lpstr>TechnicienLaboratoireCL1</vt:lpstr>
      <vt:lpstr>TechnicienLaboratoireCLP</vt:lpstr>
      <vt:lpstr>TechnicienTOUS</vt:lpstr>
      <vt:lpstr>TitreDemploi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Yanik Maheu</dc:creator>
  <cp:lastModifiedBy>Yanik Maheu</cp:lastModifiedBy>
  <dcterms:created xsi:type="dcterms:W3CDTF">2019-09-16T14:18:46Z</dcterms:created>
  <dcterms:modified xsi:type="dcterms:W3CDTF">2019-11-05T16:23:55Z</dcterms:modified>
</cp:coreProperties>
</file>